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7085" windowHeight="7770" tabRatio="789" activeTab="0"/>
  </bookViews>
  <sheets>
    <sheet name="Форма 1" sheetId="1" r:id="rId1"/>
    <sheet name="Форма 1(продолжение)" sheetId="2" r:id="rId2"/>
    <sheet name="Табл 1 к ф.1" sheetId="3" r:id="rId3"/>
    <sheet name="Табл 2 к ф.1" sheetId="4" r:id="rId4"/>
    <sheet name="Табл 3 к ф.1(часть1)" sheetId="5" r:id="rId5"/>
    <sheet name="Табл 3 к ф.1(часть2)" sheetId="6" r:id="rId6"/>
    <sheet name="Табл 4 к ф.1" sheetId="7" r:id="rId7"/>
    <sheet name="Табл 5 к ф.1" sheetId="8" r:id="rId8"/>
    <sheet name="Форма 2" sheetId="9" r:id="rId9"/>
    <sheet name="Форма 3" sheetId="10" r:id="rId10"/>
    <sheet name="Форма 4" sheetId="11" r:id="rId11"/>
    <sheet name="Форма 4(продолжение)" sheetId="12" r:id="rId12"/>
    <sheet name="Форма 5" sheetId="13" r:id="rId13"/>
    <sheet name="Форма 8" sheetId="14" r:id="rId14"/>
    <sheet name="Форма 9" sheetId="15" r:id="rId15"/>
    <sheet name="Форма 9а" sheetId="16" r:id="rId16"/>
    <sheet name="Табл 1 к ф.9" sheetId="17" r:id="rId17"/>
    <sheet name="Форма 10" sheetId="18" r:id="rId18"/>
    <sheet name="Форма 13" sheetId="19" r:id="rId19"/>
    <sheet name="Форма 14" sheetId="20" r:id="rId20"/>
    <sheet name="Форма 14а" sheetId="21" r:id="rId21"/>
    <sheet name="Форма 6а" sheetId="22" r:id="rId22"/>
    <sheet name="Форма 6б" sheetId="23" r:id="rId23"/>
    <sheet name="Форма 6в" sheetId="24" r:id="rId24"/>
    <sheet name="Образец 1" sheetId="25" r:id="rId25"/>
    <sheet name="Образец 2" sheetId="26" r:id="rId26"/>
    <sheet name="Образец 3" sheetId="27" r:id="rId27"/>
  </sheets>
  <externalReferences>
    <externalReference r:id="rId30"/>
    <externalReference r:id="rId31"/>
    <externalReference r:id="rId32"/>
  </externalReferences>
  <definedNames>
    <definedName name="_xlnm.Print_Titles" localSheetId="16">'Табл 1 к ф.9'!$7:$7</definedName>
    <definedName name="_xlnm.Print_Titles" localSheetId="3">'Табл 2 к ф.1'!$6:$6</definedName>
    <definedName name="_xlnm.Print_Titles" localSheetId="6">'Табл 4 к ф.1'!$9:$9</definedName>
    <definedName name="_xlnm.Print_Titles" localSheetId="7">'Табл 5 к ф.1'!$7:$7</definedName>
    <definedName name="_xlnm.Print_Titles" localSheetId="0">'Форма 1'!$7:$7</definedName>
    <definedName name="_xlnm.Print_Titles" localSheetId="19">'Форма 14'!$7:$7</definedName>
    <definedName name="_xlnm.Print_Titles" localSheetId="10">'Форма 4'!$8:$8</definedName>
    <definedName name="_xlnm.Print_Titles" localSheetId="12">'Форма 5'!$8:$8</definedName>
    <definedName name="_xlnm.Print_Titles" localSheetId="14">'Форма 9'!$8:$8</definedName>
    <definedName name="_xlnm.Print_Area" localSheetId="2">'Табл 1 к ф.1'!$A$1:$H$9</definedName>
    <definedName name="_xlnm.Print_Area" localSheetId="3">'Табл 2 к ф.1'!$A$1:$J$19</definedName>
    <definedName name="_xlnm.Print_Area" localSheetId="5">'Табл 3 к ф.1(часть2)'!$A$1:$H$39</definedName>
    <definedName name="_xlnm.Print_Area" localSheetId="6">'Табл 4 к ф.1'!$A$1:$O$25</definedName>
    <definedName name="_xlnm.Print_Area" localSheetId="7">'Табл 5 к ф.1'!$A$1:$F$17</definedName>
    <definedName name="_xlnm.Print_Area" localSheetId="0">'Форма 1'!$B$1:$S$82</definedName>
    <definedName name="_xlnm.Print_Area" localSheetId="17">'Форма 10'!$A$1:$U$22</definedName>
    <definedName name="_xlnm.Print_Area" localSheetId="18">'Форма 13'!$A$1:$C$83</definedName>
    <definedName name="_xlnm.Print_Area" localSheetId="19">'Форма 14'!$A$1:$S$13</definedName>
    <definedName name="_xlnm.Print_Area" localSheetId="11">'Форма 4(продолжение)'!$A$1:$T$189</definedName>
    <definedName name="_xlnm.Print_Area" localSheetId="13">'Форма 8'!$A$1:$P$94</definedName>
    <definedName name="_xlnm.Print_Area" localSheetId="14">'Форма 9'!$A$1:$T$144</definedName>
    <definedName name="_xlnm.Print_Area" localSheetId="15">'Форма 9а'!$A$1:$I$16</definedName>
    <definedName name="Ст._19.7_КоАП_Непредставление_сведений__информации">'[1]Свод1'!#REF!</definedName>
  </definedNames>
  <calcPr calcMode="manual" fullCalcOnLoad="1"/>
</workbook>
</file>

<file path=xl/sharedStrings.xml><?xml version="1.0" encoding="utf-8"?>
<sst xmlns="http://schemas.openxmlformats.org/spreadsheetml/2006/main" count="2374" uniqueCount="844">
  <si>
    <t>в т.ч. по субъектам естественной монополии, 
включенным в Реестр ЕМ</t>
  </si>
  <si>
    <t>Таблица ввода по субъекту рынка</t>
  </si>
  <si>
    <t>Таблица ввода по органу власти</t>
  </si>
  <si>
    <t>из общего количества: нарушения со стороны органов власти</t>
  </si>
  <si>
    <t>ст.17.1 Особенности порядка заключения договоров в отношении государственного и муниципального имущества</t>
  </si>
  <si>
    <t xml:space="preserve">Ст.18 Нарушение порядка отбора финансовых организаций </t>
  </si>
  <si>
    <t>ст.19-21 Нарушение порядка предоставления государственной или муниципальной преференции</t>
  </si>
  <si>
    <t>ст.25 Обязанность представления информации в антимонопольный орган</t>
  </si>
  <si>
    <t>ст.34 - создание коммерческой организации, в т.ч. в результате слияния или присоединения</t>
  </si>
  <si>
    <t xml:space="preserve">ст.34 - сделки, указанные в статьях 28 и 29 </t>
  </si>
  <si>
    <t>ст.34 - осуществление коммерческой организацией действий, указанных в пунктах 1-4 части 1 статьи 30</t>
  </si>
  <si>
    <t>ст.34 - сделки, иные действия, указанные в пункте 5 части 1 статьи 30</t>
  </si>
  <si>
    <t>ст.34 - неисполнение предписания антимонопольного органа, выданного в порядке, предусмотренном пунктом 4 части 2 статьи 33</t>
  </si>
  <si>
    <t xml:space="preserve">ст.35 Государственный контроль за ограничивающими конкуренцию соглащениями хозяйствующих субъектов (финансовых организаций) 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</si>
  <si>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</si>
  <si>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Итого</t>
  </si>
  <si>
    <t>Форма № 1</t>
  </si>
  <si>
    <t>Принято решений о наличии нарушения</t>
  </si>
  <si>
    <t>Исполнено 
предписаний</t>
  </si>
  <si>
    <t>Принято решений</t>
  </si>
  <si>
    <t>Рассмотрено заявлений по пункту 1 статьи 35</t>
  </si>
  <si>
    <t>о несоответствии антимонопольному законодательству</t>
  </si>
  <si>
    <t>о соответствии требованиям антимонопольного законодательства</t>
  </si>
  <si>
    <t>в т.ч. с выдачей предписания, направленного на обеспечение конкуренции</t>
  </si>
  <si>
    <t>Таблица 1 к форме № 1</t>
  </si>
  <si>
    <t>Действующие акты</t>
  </si>
  <si>
    <t>Рассмотрено актов</t>
  </si>
  <si>
    <t>Выявлено актов, нарушающих АМЗ</t>
  </si>
  <si>
    <t>Количество актов, в которых учтены замечания антимонополь- ного органа без судебного вмешательства</t>
  </si>
  <si>
    <t>Подано исков в суд о признании недействующи- ми либо недействитель- ными полностью или частично актов, нарушающих АМЗ</t>
  </si>
  <si>
    <t>Суд удовлетворил иск антимонополь- ного органа</t>
  </si>
  <si>
    <t>Суд не удовлетворил иск антимонополь- ного органа</t>
  </si>
  <si>
    <t>Иск находится в стадии судебного разбиратель- ства</t>
  </si>
  <si>
    <t>Федеральных органов исполнительной власти</t>
  </si>
  <si>
    <t>по предоставлению государственной или муниципальной преференции</t>
  </si>
  <si>
    <t>Органов законодательной власти субъектов РФ</t>
  </si>
  <si>
    <t>Органов исполнительной власти субъектов РФ</t>
  </si>
  <si>
    <t>Органов местного самоуправления</t>
  </si>
  <si>
    <t>Иных наделенных функциями или правами органов власти органы или организации, а также государственных внебюджетных фондов, банка России</t>
  </si>
  <si>
    <t>Таблица 2 к форме № 1</t>
  </si>
  <si>
    <t>Цель предоставления государственной или муниципальной преференции</t>
  </si>
  <si>
    <t>Рассмотрено заявлений о даче согласия на предоставление преференции</t>
  </si>
  <si>
    <t>Принято решений о том, что согласие антимонопольного органа не требуется</t>
  </si>
  <si>
    <t>По результатам рассмотрения заявлений о даче согласия на предоставление преференции принято решение</t>
  </si>
  <si>
    <t>о даче согласия</t>
  </si>
  <si>
    <t>о даче согласия и введении ограничения</t>
  </si>
  <si>
    <t xml:space="preserve">об отказе </t>
  </si>
  <si>
    <t>Обеспечение жизнедеятельности наседления в районах Крайнего Севера и приравненных к ним местностях</t>
  </si>
  <si>
    <t>Развитие образования и науки</t>
  </si>
  <si>
    <t>Проведение научных исследований</t>
  </si>
  <si>
    <t>Защита окружающей среды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</si>
  <si>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</si>
  <si>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Развитие культуры, искусства и сохранение культурного наследия</t>
  </si>
  <si>
    <t>Развитие физической культуры и спорта</t>
  </si>
  <si>
    <t>Обеспечение обороноспособности страны и безопасности государства</t>
  </si>
  <si>
    <t>Производство сельскохозяйственной продукции</t>
  </si>
  <si>
    <t>Социальная защита населения</t>
  </si>
  <si>
    <t>Охрана труда</t>
  </si>
  <si>
    <t>Охрана здоровья граждан</t>
  </si>
  <si>
    <t>Поддержка субъектов малого и среднего предпринимательства</t>
  </si>
  <si>
    <t>Цели, определяемые другими федеральными законами, нормативными актвми Президента Российской Федерации и нормативными правовыми актами Правительства Российской Федерации</t>
  </si>
  <si>
    <t>Федеральные органы исполнительной власти</t>
  </si>
  <si>
    <t>Передача имущества (денежных средств)</t>
  </si>
  <si>
    <t>Передача имущества -  прочее (не денежных средств)</t>
  </si>
  <si>
    <t>Передача иных объектов гражданских прав</t>
  </si>
  <si>
    <t>Передача прав доступа к информации в приоритетном порядке</t>
  </si>
  <si>
    <t>территориальные органы федеральных органов исполнительной власти</t>
  </si>
  <si>
    <t>органы законодательной власти субъекта РФ</t>
  </si>
  <si>
    <t>органы исполнительной власти субъекта РФ</t>
  </si>
  <si>
    <t>органы местного самоуправления</t>
  </si>
  <si>
    <t>иные органы власти</t>
  </si>
  <si>
    <t>Итого:</t>
  </si>
  <si>
    <t>Исполнено предписаний</t>
  </si>
  <si>
    <t>Выдано предписаний в отчетном периоде</t>
  </si>
  <si>
    <t>выданных в предыдущие периоды</t>
  </si>
  <si>
    <t>выданных в отчетном периоде</t>
  </si>
  <si>
    <t>Предписания, выданные в отчетном периоде, в стадии исполнения</t>
  </si>
  <si>
    <t>Предписания, выданные в отчетном периоде, не исполнены</t>
  </si>
  <si>
    <t>Предписания, выданные в отчетном периоде, обжалованы в суд</t>
  </si>
  <si>
    <t>кол-во</t>
  </si>
  <si>
    <t>сумма (тыс.
руб.)</t>
  </si>
  <si>
    <t>Всего, в том числе:</t>
  </si>
  <si>
    <t>на товарных рынках</t>
  </si>
  <si>
    <t>на рынке финансовых услуг</t>
  </si>
  <si>
    <t>по статье 10</t>
  </si>
  <si>
    <t>по статье 11</t>
  </si>
  <si>
    <t>по статье 14</t>
  </si>
  <si>
    <t>по другим статьям</t>
  </si>
  <si>
    <t>Таблица 4 к форме № 1</t>
  </si>
  <si>
    <t>Из обшего количества: 
в отношении субъектов естественной монополии, включенных в Реестр естественных монополий</t>
  </si>
  <si>
    <t>Нарушение статьи</t>
  </si>
  <si>
    <t>Возбуждено дел</t>
  </si>
  <si>
    <t>Выдано предписаний</t>
  </si>
  <si>
    <t xml:space="preserve">Из общего количества дел по статье 10 «Запрет на злоупотребление хозяйствующим субъектом доминирующим положением» </t>
  </si>
  <si>
    <t>Из общего количества дел по статье 11 «Запрет на ограничивающие конкуренцию соглашения или согласованные действия хозяйствующих субъектов»</t>
  </si>
  <si>
    <t>соглашения между хозяйствующими субъектами, конкурирующими на товарном рынке, в т.ч.являющимися потенциальными конкурентами на товарном рынке («горизонтальные» соглашения), всего:</t>
  </si>
  <si>
    <t>установление или поддержание цен (тарифов), скидок, надбавок (доплат), наценок; повышение, снижение или поддержание цен на торгах; раздел товарного рынка; необоснованное сокращение или прекращение производства товара</t>
  </si>
  <si>
    <t>согласованные действия между хозяйствующими субъектами, конкурирующими на товарном рынке ("горизонтальные" согласованные действия), всего:</t>
  </si>
  <si>
    <t>Таблица 5 к форме № 1</t>
  </si>
  <si>
    <t xml:space="preserve">Принято решений о признании нарушения  по результатам рассмотрения дел в отчётном периоде </t>
  </si>
  <si>
    <t>Обжаловано решений в суд</t>
  </si>
  <si>
    <t>Признаны судом законными в полном объеме решения</t>
  </si>
  <si>
    <t>Признаны судом частично недействительными решения</t>
  </si>
  <si>
    <t>Признаны судом полностью недействительными решения</t>
  </si>
  <si>
    <t>Решения в стадии судебного обжалования</t>
  </si>
  <si>
    <t>принятых в предыдущие периоды</t>
  </si>
  <si>
    <t>принятых в отчётном периоде</t>
  </si>
  <si>
    <t>принятые в предыдущие периоды</t>
  </si>
  <si>
    <t>принятые в отчётном периоде</t>
  </si>
  <si>
    <t>Ст.10 Запрет на злоупотребление хоз.  субъектом доминирующим положением</t>
  </si>
  <si>
    <t>Ст.11 Запрет на ограничивающие конкуренцию соглашения или согласованные действия хоз. субъектов</t>
  </si>
  <si>
    <t>Ст.14 Запрет на недобросовестную конкуренцию</t>
  </si>
  <si>
    <t>Ст.15 Запрет на ограничивающие конкуренцию акты и действия (бездействие) органов власти</t>
  </si>
  <si>
    <t>Ст.17 Антимонопольные требования к торгам</t>
  </si>
  <si>
    <t xml:space="preserve"> Ст.17.1 Особенности порядка заключения договоров в отношении государственного и муниципального имущества</t>
  </si>
  <si>
    <t xml:space="preserve"> Ст.19-21 Нарушение порядка предоставления государственной или муниципальной преференции</t>
  </si>
  <si>
    <t>Ст.25 Обязанность представления информации в антимонопольный орган</t>
  </si>
  <si>
    <t>Ст.34 - создание коммерческой организации, в т.ч. в результате слияния или присоединения</t>
  </si>
  <si>
    <t xml:space="preserve">ст.34  - сделки, указанные в статьях 28 и 29 </t>
  </si>
  <si>
    <t xml:space="preserve"> ст.34  - сделки, иные действия, указанные в пункте 5 части 1 статьи 30</t>
  </si>
  <si>
    <t xml:space="preserve"> ст.34  - неисполнение предписания антимонопольного органа, выданного в порядке, предусмотренном пунктом 4 части 2 статьи 33</t>
  </si>
  <si>
    <t xml:space="preserve"> </t>
  </si>
  <si>
    <t xml:space="preserve">Ст.35 Государственный контроль за ограничивающими конкуренцию соглашениями хозяйствующих субъектов (финансовых организаций) </t>
  </si>
  <si>
    <t xml:space="preserve"> 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</si>
  <si>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из общего количества: со стороны субъектов естественной монополии</t>
  </si>
  <si>
    <t>Форма № 2</t>
  </si>
  <si>
    <t>Суд удовлетворил иски</t>
  </si>
  <si>
    <t>Принято исков судом в отчетном периоде</t>
  </si>
  <si>
    <t>Ст.18 Нарушение порядка отбора финансовых организаций</t>
  </si>
  <si>
    <t>Форма № 3</t>
  </si>
  <si>
    <t>А</t>
  </si>
  <si>
    <t>Рынок банковских услуг</t>
  </si>
  <si>
    <t>Рынок страховых услуг</t>
  </si>
  <si>
    <t>Фондовый рынок</t>
  </si>
  <si>
    <t>Рынок иных финансовых услуг</t>
  </si>
  <si>
    <t>Электро - теплоэнергия</t>
  </si>
  <si>
    <t>Газ</t>
  </si>
  <si>
    <t>Нефть и нефтепродукты</t>
  </si>
  <si>
    <t>Железнодорожный транспорт</t>
  </si>
  <si>
    <t>Морской и речной транспорт, деятельность морских и речных портов</t>
  </si>
  <si>
    <t>Автомобильный транспорт</t>
  </si>
  <si>
    <t>Воздуш.транспорт, деят. аэропортов</t>
  </si>
  <si>
    <t>Связь</t>
  </si>
  <si>
    <t>Жилищно-коммунальное хозяйство</t>
  </si>
  <si>
    <t>Операции с недвижимым имуществом, включая землю</t>
  </si>
  <si>
    <t>Природопользование</t>
  </si>
  <si>
    <t>Химическая промышленность</t>
  </si>
  <si>
    <t>Сельское и лесное хозяйство</t>
  </si>
  <si>
    <t>Недропользование</t>
  </si>
  <si>
    <t>Машиностроительный комплекс</t>
  </si>
  <si>
    <t>Металлургический и рудно-сырьевой комплексы</t>
  </si>
  <si>
    <t>Строительный комплекс</t>
  </si>
  <si>
    <t>Торговля, общественное питание, бытовое обслуживание</t>
  </si>
  <si>
    <t>Прочие сферы деятельности на товарных рынках</t>
  </si>
  <si>
    <t>со стороны субъектов естественной монополии</t>
  </si>
  <si>
    <t>Ст.16 Запрет на ограничивающие конкуренцию соглашения и согласованные действия органов власти</t>
  </si>
  <si>
    <t>Ст.35 Государственный контроль за ограничивающими конкуренцию соглашениями хозяйствующих субъектов (финансовых организаций)</t>
  </si>
  <si>
    <t>Форма № 4</t>
  </si>
  <si>
    <t>Рассмотрено ходатайств и уведомлений</t>
  </si>
  <si>
    <t>Отказано в согласии</t>
  </si>
  <si>
    <t>Удовлетворено (принято к сведению)</t>
  </si>
  <si>
    <t>в том числе</t>
  </si>
  <si>
    <t>Тип сделки</t>
  </si>
  <si>
    <t>Вид обращения</t>
  </si>
  <si>
    <t>Всего</t>
  </si>
  <si>
    <t>в т.ч. с иностранным 
инвестором</t>
  </si>
  <si>
    <t>с выдачей 
предписания</t>
  </si>
  <si>
    <t>после выполнения определен-
ных условий</t>
  </si>
  <si>
    <t>из них: с иностранным 
инвестором</t>
  </si>
  <si>
    <t>Б</t>
  </si>
  <si>
    <t>Слияние коммерческих организаций (за исключением финансовых организаций)</t>
  </si>
  <si>
    <t>Ходатайство</t>
  </si>
  <si>
    <t>Уведомление</t>
  </si>
  <si>
    <t>Присоединение одной или нескольких коммерческих организаций (за исключением финансовых организаций)</t>
  </si>
  <si>
    <t>Слияние финансовых организаций или присоединение одной или нескольких финансовых организаций к другой финансовой организации</t>
  </si>
  <si>
    <t>Создание коммерческой организации (за исключением финансовых организаций)</t>
  </si>
  <si>
    <t>Создание коммерческой организации с участием имущества финансовой организации</t>
  </si>
  <si>
    <t>Всего по Ст.27,31 Закона "О Защите конкуренции"</t>
  </si>
  <si>
    <t>Всего по ст.27,31 Закона "О Защите конкуренции"</t>
  </si>
  <si>
    <t>Приобретение права  распоряжаться более чем 25% голосующих акций АО</t>
  </si>
  <si>
    <t>Приобретение права распоряжаться более чем 1/3 долей в уставном капитале ООО</t>
  </si>
  <si>
    <t>Приобретение долей в уставном капитале ООО лицом, распоряжающимся не менее чем 1/3 долей и не более чем 50% долей в уставном капитале этого общества</t>
  </si>
  <si>
    <t>Приобретение голосующих акций АО лицом, распоряжающимся не менее чем 25% и не более чем 50% голосующих акций АО</t>
  </si>
  <si>
    <t>Приобретение долей в уставном капитале ООО лицом, распоряжающимся не менее чем 50% долей и не более чем 2/3 долей в уставном капитале этого общества</t>
  </si>
  <si>
    <t>Приобретение голосующих акций АО лицом, распоряжающимся не менее чем  50%  и не более чем 75% голосующих акций АО</t>
  </si>
  <si>
    <t>Получение в собственность, пользование или во владение хоз.субъектом основных производственных средств и (или) нематериальных активов другого хоз.субъекта</t>
  </si>
  <si>
    <t>Приобретение прав, позволяющих определять условия осуществления хоз.субъектом предпринимательской деятельности или осуществлять функции его исполнительного органа</t>
  </si>
  <si>
    <t>Всего по Ст.28,31 Закона "О защите конкуренции"</t>
  </si>
  <si>
    <t>Всего по ст.28,31 Закона "О защите конкуренции"</t>
  </si>
  <si>
    <t>Приобретение активов финансовой организации в результате одной или нескольких сделок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</si>
  <si>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антимонополный орган уведомлений об осуществлении сделок, иных действий, подлежащих государственному контролю</t>
  </si>
  <si>
    <t>Всего по Ст.29,31 Закона "О защите конкуренции"</t>
  </si>
  <si>
    <t>Всего по ст.29,31 Закона "О защите конкуренции"</t>
  </si>
  <si>
    <t xml:space="preserve">Создание коммерческой организации в результате слияния коммерческих организаций </t>
  </si>
  <si>
    <t>Присоединение к коммерческой организации одной или нескольких коммерческих организаций</t>
  </si>
  <si>
    <t>Создание финансовой организации в результате слияния финансовых организаций</t>
  </si>
  <si>
    <t>Присоединение к финансовой организации одной или нескольких финансовых организаций</t>
  </si>
  <si>
    <t>Осуществление сделок, иных указанных в статье 28 действий лицами, приобретающими акции (доли), права и (или) имущество</t>
  </si>
  <si>
    <t xml:space="preserve"> Осуществление сделок, иных указанных в статье 29 действий лицами, приобретающими акции (доли), права и (или) имущество</t>
  </si>
  <si>
    <t>Всего по Ст.30 Закона "О защите конкуренции"</t>
  </si>
  <si>
    <t>Всего по ст.30 Закона "О защите конкуренции"</t>
  </si>
  <si>
    <t>Приобретение права собственности на основ. средства или права пользования основ. средствами, не предназначенными для производва (реализации) товаров, в отношении которых применяется регулирование</t>
  </si>
  <si>
    <t>Всего, 
в том числе:</t>
  </si>
  <si>
    <t>Закон</t>
  </si>
  <si>
    <t>Иск находится в 
стадии судебного 
рассмотрения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</si>
  <si>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
 приносящую им доход</t>
  </si>
  <si>
    <t>Инвестиции субъекта естеств. монополии в производство (реализацию) товаров, в отношении которых не применяется регулирование</t>
  </si>
  <si>
    <t>Продажа, сдача в аренду, иная сделка, если ХС приобретает право собственности (владения и т.д.)  частью осн. производственных средств субъекта естественной монополии, предназначенных для производства (реализации) товаров</t>
  </si>
  <si>
    <t xml:space="preserve">Приобретение акций (долей) в уставном (складочном) капитале субъекта естественной монополии, иные сделки по приобретению более10% количества голосов  </t>
  </si>
  <si>
    <t>Приобретение субъектом естественной монополии, акций (доли) в  капитале другого хозяйствующего субъекта</t>
  </si>
  <si>
    <t>Всего по Ст.7 Закона "О естествен. монополиях"</t>
  </si>
  <si>
    <t>Всего по ст.7 Закона "О естествен. монополиях"</t>
  </si>
  <si>
    <t>Форма № 5</t>
  </si>
  <si>
    <t>Форма № 14</t>
  </si>
  <si>
    <t>ст.9  Права и обязанности хозяйствующих субъектов в связи с заключением и исполнением договора поставки продтоваров</t>
  </si>
  <si>
    <t>ст.13 Нарушение антимонопольных правил осуществления торговой деятельности и поставки продтоваров</t>
  </si>
  <si>
    <t>ст.14  Запрет на ограничение приобретения, аренды хозсубъектами, осуществляющими розничную торговлю продтоварами посредством организации торговой сети, дополнительной площади торговых объектов</t>
  </si>
  <si>
    <t>ст.15 Нарушение антимонопольных требований органами власти в области регулирования торговой деятельности</t>
  </si>
  <si>
    <t>Ст. 19.31  КоАП Нарушение сроков хранения рекламных материалов</t>
  </si>
  <si>
    <t>Количество дел (протоколов), 
направленных в суд в отчетном периоде</t>
  </si>
  <si>
    <t>ст. 14.6 КоАП Нарушение порядка ценообразования</t>
  </si>
  <si>
    <t>часть 2 ст.14.9 КоАП  Ограничение
 конкуренции органами власти, органами местного самоуправления</t>
  </si>
  <si>
    <t>ст.14.31 КоАП Злоупотребление доминирующим положением</t>
  </si>
  <si>
    <t xml:space="preserve">ст.14.32 КоАП Заключение ограничивающего конкуренцию соглашения,  осуществление ограничивающих конкуренцию согласованных действий, координация экономической деятельности </t>
  </si>
  <si>
    <t xml:space="preserve">Сумма, 
тыс. руб </t>
  </si>
  <si>
    <t>Выдано постановлений о наложении 
штрафа</t>
  </si>
  <si>
    <t>Кол-
во</t>
  </si>
  <si>
    <t>Выдан- ных в преды-дущих пери-одах</t>
  </si>
  <si>
    <t>Исполнено постановлений о наложении 
штрафа</t>
  </si>
  <si>
    <t>Выдан- ных в отчет- ном 
пери-
оде</t>
  </si>
  <si>
    <t>часть 2 ст.14.33 КоАП
Недобросовестная конкуренция</t>
  </si>
  <si>
    <t>части 2.1, 2.2, 2.3, 2.6 ст.19.5 КоАП  Невыполнение в срок законного предписания (постановления, представления) органа (долж. лица), осуществляющего государственный надзор (контроль)</t>
  </si>
  <si>
    <t>часть 2 ст. 19.8.1  КоАП 
Непредоставление сведений или предоставление заведомо ложных сведений о своей деятельности субъектами естественных монополий и (или) организациями коммунального комплекса</t>
  </si>
  <si>
    <t>направленным в предыдущем  периоде</t>
  </si>
  <si>
    <t>направленным в отчетном периоде</t>
  </si>
  <si>
    <t>Вынесено судом постановлений о наложении штрафа по делам,</t>
  </si>
  <si>
    <t>Вынесено судом решений о прекращении по делам,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</si>
  <si>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гоcударственному контролю</t>
  </si>
  <si>
    <t>Количество дел из числа направленных в суд в отчетном периоде,
находящихся в стадии судебного рассмотрения</t>
  </si>
  <si>
    <t>Таблица 1 к форма № 9</t>
  </si>
  <si>
    <t>Число привлеченных к административной ответственности</t>
  </si>
  <si>
    <t>Выявленные нарушения</t>
  </si>
  <si>
    <t>Воз-буж-дено дел</t>
  </si>
  <si>
    <t>Пере-дано    на   рас- смо- тре-   ние суда</t>
  </si>
  <si>
    <t>Пре-  кра-щено дел</t>
  </si>
  <si>
    <t>Нарушение</t>
  </si>
  <si>
    <t>ФОРМА №1 ПО НАРУШЕНИЯМ АМЗ</t>
  </si>
  <si>
    <t>ФОРМА №1 ПО НАРУШЕНИЯМ СО СТОРОНЫ ОРГАНОВ ВЛАСТИ</t>
  </si>
  <si>
    <t>№ 
п/п</t>
  </si>
  <si>
    <t>В</t>
  </si>
  <si>
    <t>Часть 1 статья 35 Закона "О защите о конкуренции"</t>
  </si>
  <si>
    <t>Отчет о практике применения части 1 статьи 35 Закона "О защите конкуренции" (Таблица № 1)</t>
  </si>
  <si>
    <t xml:space="preserve">
№ 
п/п</t>
  </si>
  <si>
    <t xml:space="preserve">
Закон (Статья-Часть)</t>
  </si>
  <si>
    <t>Органы власти</t>
  </si>
  <si>
    <t>иные акты</t>
  </si>
  <si>
    <t>Таблица 3 к форме № 1 (часть 1)</t>
  </si>
  <si>
    <t>Таблица 3 к форме № 1 (часть 2)</t>
  </si>
  <si>
    <t>Вид преференции</t>
  </si>
  <si>
    <t>Заявитель</t>
  </si>
  <si>
    <t>Субъект рынка</t>
  </si>
  <si>
    <t>№
п/п</t>
  </si>
  <si>
    <t>Таблица № 4 (часть 1)</t>
  </si>
  <si>
    <t>Таблица № 4 (часть 2)</t>
  </si>
  <si>
    <t>Рынок</t>
  </si>
  <si>
    <t xml:space="preserve">Нарушение статьи </t>
  </si>
  <si>
    <t xml:space="preserve">когда факт наличия доминирующего положения хозяйствующего субъекта установлен в соответствии с частью 3 статьи 5 Закона «О защите конкуренции» («коллективное» доминирование) </t>
  </si>
  <si>
    <t>Сделка</t>
  </si>
  <si>
    <t>Таблица № 5 (часть 1)</t>
  </si>
  <si>
    <t>Таблица № 5 (часть 2)</t>
  </si>
  <si>
    <t>Г</t>
  </si>
  <si>
    <t>Вид рынка</t>
  </si>
  <si>
    <t>Статьи закона</t>
  </si>
  <si>
    <t>со стороны остальных субъектов</t>
  </si>
  <si>
    <t>Форма № 10</t>
  </si>
  <si>
    <t>по проверке</t>
  </si>
  <si>
    <t>Результаты проверок</t>
  </si>
  <si>
    <t xml:space="preserve">Привлечено к административной 
ответственности </t>
  </si>
  <si>
    <t>Всего прове-дено прове-рок по соблюдению законода-тельства 1=2+3 1=4+5+6+7</t>
  </si>
  <si>
    <t>плано-
вые</t>
  </si>
  <si>
    <t>внепла-
новые</t>
  </si>
  <si>
    <t>федераль-
ных органов 
исполни-
тельной 
власти</t>
  </si>
  <si>
    <t>органов 
исполни-
тельной 
власти 
субъекта 
РФ</t>
  </si>
  <si>
    <t>органов 
местного 
самоуправ-
ления</t>
  </si>
  <si>
    <t xml:space="preserve"> НКО </t>
  </si>
  <si>
    <t>возбуждено 
дел по 
результатам 
проверок, 
проведенных</t>
  </si>
  <si>
    <t>выдано предписаний по итогам рассмотрения дел, возбужденных по результатам проверок, проведенных</t>
  </si>
  <si>
    <t>исполнено предписаний, выданных  по итогам рассмотрения дел, возбужденных по результатам проверок, проведенных</t>
  </si>
  <si>
    <t>возбуждено дел об администра-
тивных правонару-
шениях по итогам 
проверок, проведенных</t>
  </si>
  <si>
    <t>должностных 
лиц</t>
  </si>
  <si>
    <t>юридических 
лиц</t>
  </si>
  <si>
    <t>Предмет проверки</t>
  </si>
  <si>
    <t>в преды-
дущих 
перио-
дах</t>
  </si>
  <si>
    <t>в отчет-
ном 
периоде</t>
  </si>
  <si>
    <t>по итогам 
проверок, 
проведен-
ных 
в преды-
дущих 
периодах</t>
  </si>
  <si>
    <t>по итогам 
проверок, 
проведен-
ных в 
отчетном 
периоде</t>
  </si>
  <si>
    <t>18</t>
  </si>
  <si>
    <t>19</t>
  </si>
  <si>
    <t>Всего по соблюдению АМЗ</t>
  </si>
  <si>
    <t>№ 135-ФЗ в том числе:</t>
  </si>
  <si>
    <t>статья 15</t>
  </si>
  <si>
    <t>статья 16</t>
  </si>
  <si>
    <t>статья 17</t>
  </si>
  <si>
    <t>статья 17.1</t>
  </si>
  <si>
    <t>статья 18</t>
  </si>
  <si>
    <t>статьи 19-21</t>
  </si>
  <si>
    <t>№ 381-ФЗ</t>
  </si>
  <si>
    <t>Результаты рассмотрения</t>
  </si>
  <si>
    <t>Принято решение о</t>
  </si>
  <si>
    <t>Исполено предписаний</t>
  </si>
  <si>
    <t>Госконтроль в сфере рекламы</t>
  </si>
  <si>
    <t>Отказа-но в возбуж-дении дел</t>
  </si>
  <si>
    <t>Возбуж  дено дел</t>
  </si>
  <si>
    <t>Возбуж- дено дел по инициативе УФАС/ ФАС</t>
  </si>
  <si>
    <t>Прекра щении произ- водства по делу</t>
  </si>
  <si>
    <t>призна-нии нарушения</t>
  </si>
  <si>
    <t>Выдано предписа-ний</t>
  </si>
  <si>
    <t>Подано заявлений в суд</t>
  </si>
  <si>
    <t>выданных в предыду-щие периоды</t>
  </si>
  <si>
    <t>Обжаловано решений в суде</t>
  </si>
  <si>
    <t xml:space="preserve"> Отменено решений</t>
  </si>
  <si>
    <t>По признакам нарушений</t>
  </si>
  <si>
    <t>О противоречии ненормативного акта</t>
  </si>
  <si>
    <t>О противоречии нормативного акта</t>
  </si>
  <si>
    <t>об анулировании разрешения на установку рекламной конструкции</t>
  </si>
  <si>
    <t>о расторжении договора на распространение рекламы на федеральных каналах</t>
  </si>
  <si>
    <t>О признании недействительным разрешения на установку рекламной конструкции</t>
  </si>
  <si>
    <t>ст.5 - ч.2 недобросовестная реклама</t>
  </si>
  <si>
    <t>ст.5 - ч.3 недостоверная реклама</t>
  </si>
  <si>
    <t>ст.5 - ч.4 агрессивная реклама</t>
  </si>
  <si>
    <t>ст.5 - ч.5 в рекламе не допускается</t>
  </si>
  <si>
    <t>ст.5 - ч.6 оскорбительная реклама</t>
  </si>
  <si>
    <t>ст.5 - ч.7 отсутствие сущ. инф. в рекламе</t>
  </si>
  <si>
    <t>ст.5 - ч.7.1 стоимостные показатели в рекламе</t>
  </si>
  <si>
    <t>ст.5 - ч.8 не соответ. правилам и регламентам</t>
  </si>
  <si>
    <t>ст.5 - ч.9 скрытая реклама</t>
  </si>
  <si>
    <t>ст.5 - ч.10 реклама в учебниках и тетрадях</t>
  </si>
  <si>
    <t>ст.5 - ч.11 о соблюдении зак-ва РФ</t>
  </si>
  <si>
    <t>ст.6 защита н/летних в рекламе</t>
  </si>
  <si>
    <t>ст.7 запрещенные к рекламе товары</t>
  </si>
  <si>
    <t>ст.8 дистанционные продажи в рекламе</t>
  </si>
  <si>
    <t>ст.9 реклама о стимулирующей рекламе</t>
  </si>
  <si>
    <t>ст.10 - ч.4 социальная реклама</t>
  </si>
  <si>
    <t>ст.12 сроки хранения рекламы</t>
  </si>
  <si>
    <t>ст.14 - ч.1 сообщ. о транс-и рекламы в телепрогр.</t>
  </si>
  <si>
    <t>ст.14 - ч.2+ч.12 бегущ. строка, звук рекламы в телепрогр.</t>
  </si>
  <si>
    <t>ст.14 - ч.3.1+ч.3.3 расторжение договоров</t>
  </si>
  <si>
    <t>ст.14 - ч.4+ч.5 религиозные и 15-ти мин. Телепередачи</t>
  </si>
  <si>
    <t>ст.14 - ч.6+ч.13 телепер. о выборах и деят. орг.гос.вл.</t>
  </si>
  <si>
    <t>ч.7 детские и образовательные телепередачи</t>
  </si>
  <si>
    <t>ст.14 - ч.8+ч.9 телетрансляции спорт. Соревнований</t>
  </si>
  <si>
    <t>ст.14 - ч.14 реклама в дни траура, объявленные в РФ</t>
  </si>
  <si>
    <t>ст.15 - ч.1 сообщ. о трансляции рекламы в радиопрогр.</t>
  </si>
  <si>
    <t>ст.15 -ч.2+ч.9 объем рекламы в радиопрогр.</t>
  </si>
  <si>
    <t>ст.15 - ч.3+ч.4 религиозные и 15-ти мин. Радиопередачи</t>
  </si>
  <si>
    <t>ст.15 - ч.5+ч.12 радиопередачи о выборах и деят. орг.гос.вл.</t>
  </si>
  <si>
    <t>ст.15 - ч.6 детские и образовательные радиопередачи</t>
  </si>
  <si>
    <t>ст.15 - ч.7+ч.8 радиотрансляции спорт. Соревнований</t>
  </si>
  <si>
    <t>ст.15 - ч.11 звук рекламы в радиопрогр.</t>
  </si>
  <si>
    <t>ст.15 - ч.13 реклама в дни траура, объявленные в РФ</t>
  </si>
  <si>
    <t>ст.16 реклама в периодич. печатных изданиях</t>
  </si>
  <si>
    <t>ст.17 реклама при кино-видеообслуживании</t>
  </si>
  <si>
    <t>ст.18 - ч.1-4 реклама по сетям электросв.</t>
  </si>
  <si>
    <t>ст.19 - ч.18 п.5+п.6 анулирование разрешения</t>
  </si>
  <si>
    <t>ст.20 - ч.2 передвижные рекл. конструкции на тр. ср-вах</t>
  </si>
  <si>
    <t>ст.20 - ч.3 размещение рекламы на тр. ср-вах</t>
  </si>
  <si>
    <t>ст.20 - ч.5 реклама и безопасность движения</t>
  </si>
  <si>
    <t>ст.20 - ч.6 звуковая реклама с использованием тр. ср-в</t>
  </si>
  <si>
    <t>ст.21 - ч.1 реклама алк. Продукции</t>
  </si>
  <si>
    <t>ст.21 - ч.2 размещение рекламы алк. Продукции</t>
  </si>
  <si>
    <t>ст.21 - ч.3 предупр. о вреде потребления алк. продукции</t>
  </si>
  <si>
    <t>ст.21 - ч.4 рекл. акции с раздачей алк. Продукции</t>
  </si>
  <si>
    <t>ст.22 - ч.1 реклама пива</t>
  </si>
  <si>
    <t>ст.22 - ч.2 размещение рекламы пива</t>
  </si>
  <si>
    <t>ст.22 - ч.3 предупреждение о вреде потребления пива</t>
  </si>
  <si>
    <t>ст.22 - ч.4 рекламные акции с раздачей пива</t>
  </si>
  <si>
    <t>ст.23 - ч.1 реклама табачных изделий</t>
  </si>
  <si>
    <t>ст.23 - ч.2 размещение рекламы табачных изделий</t>
  </si>
  <si>
    <t>ст.23 - ч.3 предупреждение о вреде курения</t>
  </si>
  <si>
    <t>ст.23 - ч.4 рекл. акции с раздачей табачных изделий</t>
  </si>
  <si>
    <t>ст.24 - ч.1-4+ч.6 реклама л.с., мед. техн. и услуг</t>
  </si>
  <si>
    <t>ст.24 - ч.7+ч.11 предупр. в рекламе л.с., мед. техн. и услуг</t>
  </si>
  <si>
    <t>ст.24 - ч.8+ч.9 размещение рекламы л.с., мед. техн. и услуг</t>
  </si>
  <si>
    <t>ст.24- ч.10 рекламные акции с раздачей л.с.</t>
  </si>
  <si>
    <t>ст.25 - ч.1 реклама БАД</t>
  </si>
  <si>
    <t>ст.25 - ч.2 реклама детского питания</t>
  </si>
  <si>
    <t>ст.26 реклама оружия</t>
  </si>
  <si>
    <t>ст.27 реклама рисковых игр, пари</t>
  </si>
  <si>
    <t>ст.28 - ч.1-2 реклама фин. услуг общ. Требован.</t>
  </si>
  <si>
    <t>ст.28 - ч.3 о предоставлении кредита</t>
  </si>
  <si>
    <t>ст.28 - ч.4-5 об осущ. управл. Активами</t>
  </si>
  <si>
    <t>ст.28 - ч.6-12 о привлеч. ден. ср-в в строительство</t>
  </si>
  <si>
    <t>ст.29 реклама ц.б.</t>
  </si>
  <si>
    <t>ст.30 реклама ренты</t>
  </si>
  <si>
    <t>ст.30.1 реклама медиаторов</t>
  </si>
  <si>
    <t>Рассмо- трено заявле-ний
1=2+3</t>
  </si>
  <si>
    <t>Всего возбуж- денных дел
5=3+4
5=6+7</t>
  </si>
  <si>
    <t>ТАБЛИЦА СБОРА ДАННЫХ В РАЗРЕЗЕ ГОСКОНТРОЛЯ В СФЕРЕ РЕКЛАМЫ</t>
  </si>
  <si>
    <t>ТАБЛИЦА СБОРА ДАННЫХ В РАЗРЕЗЕ ЗАКОНА</t>
  </si>
  <si>
    <t>Выявленные нарушения законодательства РФ 
о рекламе</t>
  </si>
  <si>
    <t xml:space="preserve">Форма № 8 </t>
  </si>
  <si>
    <t>Удовлет-
ворено заявлений судом</t>
  </si>
  <si>
    <t>Всего
3=1+2</t>
  </si>
  <si>
    <t>возбуждено дел 
по факту</t>
  </si>
  <si>
    <t>не установлено 
нарушений</t>
  </si>
  <si>
    <r>
      <t xml:space="preserve">Итого </t>
    </r>
    <r>
      <rPr>
        <b/>
        <sz val="10"/>
        <color indexed="8"/>
        <rFont val="Times New Roman"/>
        <family val="1"/>
      </rPr>
      <t>(соответствует итоговой строке Части 1 таблицы 3 к форме № 1)</t>
    </r>
  </si>
  <si>
    <t>Ст.10 Запрет на злоупотребление хоз.  субъектом 
доминирующим положением (всего)</t>
  </si>
  <si>
    <t>Ст.11 Запрет на ограничивающие конкуренцию соглашения или 
согласованные действия хоз. субъектов (всего)</t>
  </si>
  <si>
    <t>Ст.14 Запрет на недобросовестную конкуренцию (всего)</t>
  </si>
  <si>
    <t>Ст.9.16 КоАП Нарушение законодательства об энергосбережении и о повышении энергетической эффективности</t>
  </si>
  <si>
    <t>Примечание</t>
  </si>
  <si>
    <t>Ст.15 Запрет на ограничивающие конкуренцию акты и 
действия (бездействие) органов власти (всего)</t>
  </si>
  <si>
    <t>ст.16 Запрет на ограничивающие конкуренцию соглашения и 
согласованные действия органов власти</t>
  </si>
  <si>
    <t>ст.16 Запрет на ограничивающие конкуренцию соглашения и 
согласованные действия органов власти (всего)</t>
  </si>
  <si>
    <t>Ст.17 Антимонопольные требования к торгам (всего)</t>
  </si>
  <si>
    <t xml:space="preserve"> Ст.17.1 Особенности порядка заключения договоров в отношении 
государственного и муниципального имущества (всего)</t>
  </si>
  <si>
    <t>Ст.18 Нарушение порядка отбора финансовых 
организаций (всего)</t>
  </si>
  <si>
    <t xml:space="preserve"> Ст.19-21 Нарушение порядка предоставления государственной 
или муниципальной преференции (всего)</t>
  </si>
  <si>
    <t>Ст.25 Обязанность представления информации 
в антимонопольный орган (всего)</t>
  </si>
  <si>
    <t>Х</t>
  </si>
  <si>
    <t>Виды нарушений антимонопольного законодательства (Статья - Часть)</t>
  </si>
  <si>
    <t>Рассмот-  рено заявле- ний       1=2+3+4</t>
  </si>
  <si>
    <t>в том числе по предоставлению государственной или муниципальной преференции</t>
  </si>
  <si>
    <t>Федеральные органы исполнительной власти (всего)</t>
  </si>
  <si>
    <t>территориальные органы федеральных органов 
исполнительной власти (всего)</t>
  </si>
  <si>
    <t>органы законодательной власти субъекта РФ (всего)</t>
  </si>
  <si>
    <t>органы исполнительной власти субъекта РФ (всего)</t>
  </si>
  <si>
    <t>органы местного самоуправления (всего)</t>
  </si>
  <si>
    <t>иные органы власти (всего)</t>
  </si>
  <si>
    <t>на товарных 
рынках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</si>
  <si>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
осуществлении сделок (всего)</t>
  </si>
  <si>
    <t>ст.15 - предоставление  государственной или муниципальной преференции в нарушение порядка, установленного главой 5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</si>
  <si>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 (всего)</t>
  </si>
  <si>
    <t xml:space="preserve"> Ст.38 Принудительное разделение или выделение коммерческих организаций, 
а также некоммерческих организаций, осуществляющих деятельность, 
приносящую им доход (всего)</t>
  </si>
  <si>
    <t>ТАБЛИЦА СБОРА ДАННЫХ В РАЗРЕЗЕ ЗАКОНА И СУБЪЕКТА РЫНКА</t>
  </si>
  <si>
    <t>ТАБЛИЦА СБОРА ДАННЫХ В РАЗРЕЗЕ ЗАКОНА, РЫНКА И СУБЪЕКТА РЫНКА</t>
  </si>
  <si>
    <t>ТАБЛИЦА СБОРА ДАННЫХ В РАЗРЕЗЕ ОРГАНОВ ВЛАСТИ</t>
  </si>
  <si>
    <t>принятые в предыдущем периоде</t>
  </si>
  <si>
    <t>принятых в предыдущем периоде</t>
  </si>
  <si>
    <t>в том числе со стороны субъектов естественной монополии</t>
  </si>
  <si>
    <t>со стороны прочих субъектов</t>
  </si>
  <si>
    <t>Ст.11 Запрет на ограничивающие конкуренцию 
соглашения или согласованные действия 
хоз. Субъектов (всего)</t>
  </si>
  <si>
    <t>Ст.14 Запрет на недобросовестную 
конкуренцию (всего)</t>
  </si>
  <si>
    <t xml:space="preserve">Ст.14 Запрет на недобросовестную 
конкуренцию </t>
  </si>
  <si>
    <t>Ст.16 Запрет на ограничивающие конкуренцию 
соглашения и согласованные действия 
органов власти (всего)</t>
  </si>
  <si>
    <t>Ст.25 Обязанность представления информации в антимонопольный орган (всего)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</si>
  <si>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антимонополный орган уведомлений об осуществлении сделок, иных действий, подлежащих государственному контролю (всего)</t>
  </si>
  <si>
    <r>
      <t>ст. 19.8 части 3, 4</t>
    </r>
    <r>
      <rPr>
        <sz val="8"/>
        <color indexed="8"/>
        <rFont val="Times New Roman"/>
        <family val="1"/>
      </rPr>
      <t xml:space="preserve"> - за непредставление ходатайств и уведомлений, а также нарушение порядка и сроков их подачи</t>
    </r>
  </si>
  <si>
    <r>
      <t>ст. 19.8 часть 5</t>
    </r>
    <r>
      <rPr>
        <sz val="8"/>
        <color indexed="8"/>
        <rFont val="Times New Roman"/>
        <family val="1"/>
      </rPr>
      <t xml:space="preserve"> - за непредставление сведений (информации), предусмотренных АМЗ, и представление заведомо недостоверных сведений (информации) </t>
    </r>
  </si>
  <si>
    <r>
      <t>ст. 19.8 часть 6</t>
    </r>
    <r>
      <rPr>
        <sz val="8"/>
        <color indexed="8"/>
        <rFont val="Times New Roman"/>
        <family val="1"/>
      </rPr>
      <t xml:space="preserve"> - за непредставление сведений (информации), предусмотренных законодательством о рекламе, и представление таких сведений (информации) в неполном объеме или в искаженном виде либо представление недостоверных сведений (информации)</t>
    </r>
  </si>
  <si>
    <r>
      <t>Итого</t>
    </r>
    <r>
      <rPr>
        <b/>
        <sz val="10"/>
        <color indexed="8"/>
        <rFont val="Times New Roman"/>
        <family val="1"/>
      </rPr>
      <t xml:space="preserve"> (без учета ст. 20.25 (часть 1) КоАП)</t>
    </r>
  </si>
  <si>
    <t xml:space="preserve">Ст.14.9 КоАП часть 1  </t>
  </si>
  <si>
    <t>Ст.14.9 КоАП часть 2</t>
  </si>
  <si>
    <t>Ст. 14.40 КоАП Нарушение при осуществлении хозяйствующими субъектами торговой деятельности антимонопольных правил</t>
  </si>
  <si>
    <t>по торговле</t>
  </si>
  <si>
    <t>Ст. 14.41 КоАП Требование по предоставлению информации об условиях заключения договора поставки продовольственных товаров</t>
  </si>
  <si>
    <t>Ст. 14.42 КоАП Требование к условиям заключения договора поставки продовольственных товаров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</si>
  <si>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
 приносящую им доход (всего)</t>
  </si>
  <si>
    <t>Вид деятельности</t>
  </si>
  <si>
    <t>Постано-вления о наложении штрафа в стадии исполне-ния</t>
  </si>
  <si>
    <t>Не испол- нено постано-влений о наложении штрафа</t>
  </si>
  <si>
    <t>Обжаловано в суд или выше-стоящему долж-ностному лицу постанов-лений,  выдан-ных в отчетном периоде</t>
  </si>
  <si>
    <t>Отмене- но постано- влений полно- стью</t>
  </si>
  <si>
    <t xml:space="preserve">Сумма штрафа подлежа- щего к взысканию,  тыс. руб </t>
  </si>
  <si>
    <t xml:space="preserve">Сумма уплачен-ного штрафа, тыс. руб </t>
  </si>
  <si>
    <t xml:space="preserve">Граж-дан, чел </t>
  </si>
  <si>
    <t xml:space="preserve">Долж-ност- ных лиц, чел </t>
  </si>
  <si>
    <t>Юри- дичес- ких лиц, един</t>
  </si>
  <si>
    <t>ст.7.29 КоАП Несоблюдение ограничений при размещении заказов …</t>
  </si>
  <si>
    <t>ст.7.30 КоАП Нарушение порядка размещения заказа …</t>
  </si>
  <si>
    <t>ст.7.31 КоАП Предоставление, опубликование или размещение недостоверной информации о размещении заказа …</t>
  </si>
  <si>
    <t xml:space="preserve">Ст.7.31.1 КоАП Нарушение сроков возврата денежных средств, порядка ... </t>
  </si>
  <si>
    <t>Ст.7.32 КоАП Нарушение условий государственного или муниципального контракта …</t>
  </si>
  <si>
    <t>Ст.9.15 КоАП Нарушение стандартов раскрытия информации…</t>
  </si>
  <si>
    <t>Ст.14.3 КоАП Нарушение законодательства о рекламе</t>
  </si>
  <si>
    <t>Ст.14.6 КоАП Нарушение
порядка ценообразования</t>
  </si>
  <si>
    <t>Ст.14.8 КоАП  Нарушение
иных прав потребителей</t>
  </si>
  <si>
    <t>Ст.14.9 КоАП  Ограничение
 конкуренции органами власти, органами местного самоуправления</t>
  </si>
  <si>
    <t>Ст.14.31 КоАП Злоупотребление доминирующим положением</t>
  </si>
  <si>
    <t>Ст.14.31.1 КоАП Злоупотребление доминирующим положением, хозяйствующим субъектом, доля которого на рынке определенного товара составляет менее 35%</t>
  </si>
  <si>
    <t>Ст.14.32 КоАП Заключение ограничивающего конкуренцию соглашения,  осуществление ограничивающих конкуренцию согласованных действий, координация экономической деятельности</t>
  </si>
  <si>
    <t>Ст.14.32 КоАП часть 1</t>
  </si>
  <si>
    <t>Ст.14.32 КоАП часть 2</t>
  </si>
  <si>
    <t>Ст.14.32 КоАП часть 3</t>
  </si>
  <si>
    <t>Ст.14.33 КоАП Недобросовестная конкуренция</t>
  </si>
  <si>
    <t>Ст.19.4. КоАП Неповиновение законному распоряжению или требованию должностного лица органа, осуществляющего государственный надзор (контроль)</t>
  </si>
  <si>
    <t>по размещению заказа</t>
  </si>
  <si>
    <t>по рекламе</t>
  </si>
  <si>
    <t>ст.19.5 КоАП  Невыполнение в срок законного предписания (постановления, представления) органа (долж. лица), осуществляющего государственный надзор (контроль)</t>
  </si>
  <si>
    <t>ст.19.5 часть 2.1</t>
  </si>
  <si>
    <t>ст.19.5 часть 2.2</t>
  </si>
  <si>
    <t>ст.19.5 часть 2.3</t>
  </si>
  <si>
    <t>ст.19.5 часть 2.4</t>
  </si>
  <si>
    <t>ст.19.5 часть 2.5</t>
  </si>
  <si>
    <t>ст.19.5 часть 2.6</t>
  </si>
  <si>
    <t>ст.19.5 часть 7</t>
  </si>
  <si>
    <t>Ст.19.7 КоАП Непредставление
сведений (информации)</t>
  </si>
  <si>
    <t>Ст.19.7.2 КоАП Непредставление сведений…в сфере размещения заказов</t>
  </si>
  <si>
    <t>Ст.19.7.4. КоАП Непредставление сведений либо несвоевременное представление сведений о заключении госуд. или муницип. контракта.</t>
  </si>
  <si>
    <t xml:space="preserve">ст.19.8 КоАП Непредставление ходатайств, уведомлений (заявлений), сведений (информации) в антимонопольный орган или в орган регулирования естественных монополий </t>
  </si>
  <si>
    <t>Ст.19.8.1  КоАП Непредоставление сведений или предоставление заведомо ложных сведений о своей деятельности субъектами естественных монополий и (или) организациями коммунального комплекса</t>
  </si>
  <si>
    <t>из общего количества: по нарушениям АМЗ со стороны органов власти (должностных лиц)</t>
  </si>
  <si>
    <t>ст.20.25  (часть1) КоАП Неуплата административного штрафа</t>
  </si>
  <si>
    <t>Форма № 9</t>
  </si>
  <si>
    <t>Из общего количества рассмотренных ходатайств: ходатайства, по которым были продлены сроки рассмотрения</t>
  </si>
  <si>
    <t>Ст.14.38 КоАП Размещение рекламы на дорожных знаках и транспортных средствах</t>
  </si>
  <si>
    <t>из них</t>
  </si>
  <si>
    <t>Виды нарушений антимонопольного законодательства</t>
  </si>
  <si>
    <t>устра- нено до воз- бужде- ния дела</t>
  </si>
  <si>
    <t>после рас- смот- рения отказ- ано в воз- бужде- нии</t>
  </si>
  <si>
    <t>воз- бужде- но дел</t>
  </si>
  <si>
    <t>Устра- нено нару- шений в резуль- тате прове- рок до воз- бужде- ния дела</t>
  </si>
  <si>
    <t>Воз- бужде- но дел по иници- ативе УФАС/ФАС</t>
  </si>
  <si>
    <t>Подано исков в суд без воз- бужде- ния дела</t>
  </si>
  <si>
    <t>Выдано пред- писа- ний
13=
15+16 +17</t>
  </si>
  <si>
    <t>выдан- ных в пред- ыдущие пери- оды</t>
  </si>
  <si>
    <t>выдан- ных в отчет- ном периоде</t>
  </si>
  <si>
    <t>Пред- писа- ния в стадии испол- нения</t>
  </si>
  <si>
    <t>Пред-
писа-
ния не испол- нены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</si>
  <si>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</si>
  <si>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</si>
  <si>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</si>
  <si>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</si>
  <si>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</si>
  <si>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</si>
  <si>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</si>
  <si>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</si>
  <si>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</si>
  <si>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</si>
  <si>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</si>
  <si>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</si>
  <si>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</si>
  <si>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</si>
  <si>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</si>
  <si>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</si>
  <si>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</si>
  <si>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</si>
  <si>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ст.10 Запрет на злоупотребление хоз.  субъектом доминирующим положением</t>
  </si>
  <si>
    <t>ст.10 - установление, поддержание монопольно высокой цены товара</t>
  </si>
  <si>
    <t>ст.10 - установление, поддержание монопольно низкой цены товара</t>
  </si>
  <si>
    <t>ст.10 - изъятие товара из обращения</t>
  </si>
  <si>
    <t>ст.10 - навязывание невыгодных условий договора</t>
  </si>
  <si>
    <t>Форма № 9а</t>
  </si>
  <si>
    <t>Статья Закона № 135-ФЗ</t>
  </si>
  <si>
    <t xml:space="preserve">Количество решений о передаче в правоохранительные </t>
  </si>
  <si>
    <t>Возбуждено уголовных дел в отчетном периоде</t>
  </si>
  <si>
    <t>Отказано в возбуждении уголовного дела  в отчетном периоде</t>
  </si>
  <si>
    <t>Количество решений из числа переданных в правоохранительные органы</t>
  </si>
  <si>
    <t>органы материалов для решения вопроса о возбуждении уголовного дела в соответствии со ст. 178 УК РФ 
в отчетном периоде 
1=3+5+6</t>
  </si>
  <si>
    <t>по материалам, переданным в предыдущем периоде</t>
  </si>
  <si>
    <t>по материалам, переданным в отчетном периоде</t>
  </si>
  <si>
    <t>в отчетном периоде,  находящихся на стадии  рассмотрения</t>
  </si>
  <si>
    <t>соглашения</t>
  </si>
  <si>
    <t>согласованные действия</t>
  </si>
  <si>
    <t>по статье 16</t>
  </si>
  <si>
    <t>ст.10 -  необоснованное сокращение или прекращение производства товара</t>
  </si>
  <si>
    <t>ст.10 - необоснованный отказ от заключения договора</t>
  </si>
  <si>
    <t>ст.10 - необоснованное установление различных цен (тарифов) на один товар</t>
  </si>
  <si>
    <t>ст.10 - установление финансовой организацией необоснованно высокой цены финансовой услуги</t>
  </si>
  <si>
    <t>ст.10 - установление финансовой организацией необоснованно низкой цены финансовой услуги</t>
  </si>
  <si>
    <t xml:space="preserve">ст.10 - создание дискриминационных условий </t>
  </si>
  <si>
    <t>ст.10 - создание препятствий доступу на рынок, выходу с рынка</t>
  </si>
  <si>
    <t xml:space="preserve">ст.10 - нарушение порядка ценообразования </t>
  </si>
  <si>
    <t>ст.10 - прочие нарушения</t>
  </si>
  <si>
    <t>ст.11 Запрет на ограничивающие конкуренцию соглашения или согласованные действия хоз. субъектов</t>
  </si>
  <si>
    <t>ст.11 -  установление или поддержание цен (тарифов), скидок</t>
  </si>
  <si>
    <t>ст.11 -  повышение, снижение или поддержание цен на торгах</t>
  </si>
  <si>
    <t xml:space="preserve">ст.11 - раздел товарного рынка </t>
  </si>
  <si>
    <t>ст.11 - необоснованный отказ от заключения договоров</t>
  </si>
  <si>
    <t>ст.11 - навязывание невыгодных условий договора</t>
  </si>
  <si>
    <t>ст.11 - необоснованное установление различных цен (тарифов) на один товар</t>
  </si>
  <si>
    <t>ст.11 - необоснованное сокращение или прекращение производства товара</t>
  </si>
  <si>
    <t xml:space="preserve">ст.11 - создание препятствий доступу на рынок, выходу с рынка </t>
  </si>
  <si>
    <t>ст.11 -  установление условий и критериев членства в профессиональных и иных объединениях</t>
  </si>
  <si>
    <t>Прекращено в связи с отсутствием факта нарушения</t>
  </si>
  <si>
    <t>с прекращением производства в связи с добровольным устранением нарушения</t>
  </si>
  <si>
    <t>с подачей иска в суд</t>
  </si>
  <si>
    <t>Всего воз- бужден- ных дел
7=4+6
7=8+9</t>
  </si>
  <si>
    <t xml:space="preserve">Виды нарушений 
антимонопольного 
законодательства </t>
  </si>
  <si>
    <t>(соответствует 
гр.9 формы № 1 и формы № 4)</t>
  </si>
  <si>
    <t>Суд отказал в исках</t>
  </si>
  <si>
    <r>
      <rPr>
        <b/>
        <sz val="8"/>
        <color indexed="8"/>
        <rFont val="Arial"/>
        <family val="2"/>
      </rPr>
      <t>Всего по ст.35 Закона "О защите конкуренции"</t>
    </r>
    <r>
      <rPr>
        <sz val="8"/>
        <color indexed="8"/>
        <rFont val="Arial"/>
        <family val="2"/>
      </rPr>
      <t xml:space="preserve"> 
Соглашения финансовых организаций, достигнутые в письменной форме</t>
    </r>
  </si>
  <si>
    <t>ст.11 - незаконное заключение "вертикальных соглашений"</t>
  </si>
  <si>
    <t>ст.11 - иные соглашения или согласованные действия, ограничивающие конкуренцию</t>
  </si>
  <si>
    <t>ст.11 - координация  экономической деятельности хоз.субъектов</t>
  </si>
  <si>
    <t>из общего количества: нарушения АМЗ при размещении заказов для государственных и муниципальных нужд</t>
  </si>
  <si>
    <t>ст.14 Запрет на недобросовестную конкуренцию</t>
  </si>
  <si>
    <t xml:space="preserve">ст.14 - распространение ложных сведений </t>
  </si>
  <si>
    <t>ст.14 - введение потребителей в заблуждение</t>
  </si>
  <si>
    <t>ст.14 - некорректное сравнение</t>
  </si>
  <si>
    <t>ст.14 - продажа товаров с незаконным использованием результатов интеллектуальной деятельности</t>
  </si>
  <si>
    <t>ст.14 - незаконное получение, использование, разглашение информации, составляющей коммер., служеб. и охраняемую законом тайну</t>
  </si>
  <si>
    <t>ст.14 - приобретение и использование исключительного права на средства индивидуализации</t>
  </si>
  <si>
    <t>ст.14 - прочие нарушения</t>
  </si>
  <si>
    <t>ст.15 Запрет на ограничивающие конкуренцию акты и действия (бездействие) органов власти, госуд. внебюджетных фондов, Банка России</t>
  </si>
  <si>
    <t xml:space="preserve">ст.15 - ограничение на создание новых х/с, установление запретов на отдельные виды деятельности </t>
  </si>
  <si>
    <t xml:space="preserve">ст.15 - необоснованное препятствование осуществлению деятельности х/с </t>
  </si>
  <si>
    <t xml:space="preserve">ст.15 - установление запретов на перемещение, продажу (обмен, покупку) товаров </t>
  </si>
  <si>
    <t>ст.15 - указания  о  приоритетной поставке товаров, заключении договоров</t>
  </si>
  <si>
    <t>ст.15 - установление ограничений в выборе продавцов</t>
  </si>
  <si>
    <t>ст.15 - предоставление  х/с доступа к информации в приоритетном порядке</t>
  </si>
  <si>
    <t>ст.15 - наделение властных органов полномочиями, влекущими ограничение конкуренции</t>
  </si>
  <si>
    <t>ст.15 - совмещение функций органов власти с функциями х/с</t>
  </si>
  <si>
    <t>ст.15 - наделение х/с властными функциями</t>
  </si>
  <si>
    <t>ст.15 - прочие нарушения</t>
  </si>
  <si>
    <t>ст.16 Запрет на ограничивающие конкуренцию соглашения и согласованные действия органов власти, госуд. внебюджетных фондов, Банка России</t>
  </si>
  <si>
    <t>ст.16 - повышение, снижение или поддержание цен (тарифов)</t>
  </si>
  <si>
    <t>ст.16 - необоснованное установление различных цен (тарифов) на один товар</t>
  </si>
  <si>
    <t xml:space="preserve">ст.16 - раздел товарного рынка </t>
  </si>
  <si>
    <t xml:space="preserve"> ст.16 - ограничение доступа на рынок, выхода с рынка </t>
  </si>
  <si>
    <t>ст.16 - прочие нарушения</t>
  </si>
  <si>
    <t>ст.17 Антимонопольные требования к торгам</t>
  </si>
  <si>
    <t>ст.17 - координация деятельности участников торгов</t>
  </si>
  <si>
    <t>Часть 1</t>
  </si>
  <si>
    <t>Часть 2</t>
  </si>
  <si>
    <t>ст.17 - создание преимущественных условий участия в торгах</t>
  </si>
  <si>
    <t>ст.17 - нарушение порядка определения победителя торгов</t>
  </si>
  <si>
    <t>ст.17 - участие организаторов, заказчиков торгов в торгах</t>
  </si>
  <si>
    <t>Вынесено судом постановлений о дисквалификации по делам,</t>
  </si>
  <si>
    <t>ст.17 - необоснованное ограничение доступа к участию в торгах</t>
  </si>
  <si>
    <t xml:space="preserve">ст.17 - ограничение конкуренции между участниками торгов </t>
  </si>
  <si>
    <t>ст.17 - прочие нарушения</t>
  </si>
  <si>
    <t>Ст.27,31 Закона "О Защите конкуренции"</t>
  </si>
  <si>
    <t>Ст.28,31 Закона "О защите конкуренции"</t>
  </si>
  <si>
    <t>Ст.29,31 Закона "О защите конкуренции"</t>
  </si>
  <si>
    <t>Ст.30 Закона "О защите конкуренции"</t>
  </si>
  <si>
    <t>Ст.35 Закона "О защите конкуренции"</t>
  </si>
  <si>
    <t>Ст.7 Закона "О естествен. монополиях"</t>
  </si>
  <si>
    <t>прочие субъекты</t>
  </si>
  <si>
    <t>ст.14 - ч.3+ч.10   объем рекламы в телепрогр.</t>
  </si>
  <si>
    <t>по субъектам естественной монополии, включенным в Реестр ЕМ</t>
  </si>
  <si>
    <t xml:space="preserve">Форма № 14а </t>
  </si>
  <si>
    <t>(соответствует 
гр.9 формы № 14)</t>
  </si>
  <si>
    <t>Форма № 13</t>
  </si>
  <si>
    <t>Отчет о работе по адвокатированию конкуренции в части предупреждения нарушений антимонопольного законодательства, а также законодательства о размещении заказов, законодательства о рекламе, законодательства о естественных монополиях</t>
  </si>
  <si>
    <t>№ п/п</t>
  </si>
  <si>
    <t>Наименование мероприятия</t>
  </si>
  <si>
    <t>Количество</t>
  </si>
  <si>
    <t>01.       </t>
  </si>
  <si>
    <t>Проведено пресс-конференций, всего:</t>
  </si>
  <si>
    <t>01.01.</t>
  </si>
  <si>
    <t>Антимонопольного законодательства</t>
  </si>
  <si>
    <t>01.02.</t>
  </si>
  <si>
    <t>Контроля за размещением заказов</t>
  </si>
  <si>
    <t>01.03.</t>
  </si>
  <si>
    <t>Контроля рекламной деятельности</t>
  </si>
  <si>
    <t>01.04.</t>
  </si>
  <si>
    <t>Контроля законодательства о естественных монополиях</t>
  </si>
  <si>
    <t>02.       </t>
  </si>
  <si>
    <t>Организовано и проведено конференций, семинаров, "круглых столов" с представителями бизнеса, власти и общественных организаций, всего:</t>
  </si>
  <si>
    <t>02.01.</t>
  </si>
  <si>
    <t>02.02.</t>
  </si>
  <si>
    <t>02.03.</t>
  </si>
  <si>
    <t>02.04.</t>
  </si>
  <si>
    <t>03.       </t>
  </si>
  <si>
    <t>Принято активное участие в работе совещаний структур органов власти (сделано докладов), всего:</t>
  </si>
  <si>
    <t>03.01.</t>
  </si>
  <si>
    <t>03.02.</t>
  </si>
  <si>
    <t>03.03.</t>
  </si>
  <si>
    <t>03.04.</t>
  </si>
  <si>
    <t>04.       </t>
  </si>
  <si>
    <t>Разослано материалов ЦА ФАС России в региональные и местные СМИ</t>
  </si>
  <si>
    <t>05.       </t>
  </si>
  <si>
    <t>Разослано собственных материалов в региональные и местные СМИ, всего:</t>
  </si>
  <si>
    <t>05.01.</t>
  </si>
  <si>
    <t>05.02.</t>
  </si>
  <si>
    <t>05.03.</t>
  </si>
  <si>
    <t>05.04.</t>
  </si>
  <si>
    <t>06.       </t>
  </si>
  <si>
    <t xml:space="preserve">Вышло материалов о деятельности ЦА ФАС России в региональных и местных СМИ </t>
  </si>
  <si>
    <t>07.       </t>
  </si>
  <si>
    <t xml:space="preserve">Вышло материалов о деятельности территориального управления ФАС России в печатных и Интернет-СМИ </t>
  </si>
  <si>
    <t>07.01.</t>
  </si>
  <si>
    <t>07.02.</t>
  </si>
  <si>
    <t>07.03.</t>
  </si>
  <si>
    <t>07.04.</t>
  </si>
  <si>
    <t>08.       </t>
  </si>
  <si>
    <t xml:space="preserve">Сделано сообщений и выступлений представителей территориального органа на радио и телевидении </t>
  </si>
  <si>
    <t>08.01.</t>
  </si>
  <si>
    <t>08.02.</t>
  </si>
  <si>
    <t>08.03.</t>
  </si>
  <si>
    <t>08.04.</t>
  </si>
  <si>
    <t>09.   </t>
  </si>
  <si>
    <t>Направлено материалов в электронном виде в пресс-службу ФАС России, всего:</t>
  </si>
  <si>
    <t>09.01.</t>
  </si>
  <si>
    <t>новостей</t>
  </si>
  <si>
    <t>09.02.</t>
  </si>
  <si>
    <t>отчетов о взаимодействии со СМИ</t>
  </si>
  <si>
    <t>09.03.</t>
  </si>
  <si>
    <t>текстов публикаций в региональных СМИ</t>
  </si>
  <si>
    <t>10.   </t>
  </si>
  <si>
    <t>Опубликовано материалов на сайте территориального управления (если имеется), всего:</t>
  </si>
  <si>
    <t>10.01.</t>
  </si>
  <si>
    <t>10.02.</t>
  </si>
  <si>
    <t>10.03.</t>
  </si>
  <si>
    <t>10.04.</t>
  </si>
  <si>
    <t>Проведено заседаний:</t>
  </si>
  <si>
    <t>11. Действует консультативных и экспертных советов при территориальном органе, всего:</t>
  </si>
  <si>
    <t>12. Прочие мерприятия (указать какие):</t>
  </si>
  <si>
    <t>Таблица сбора данных в разрезе мероприятий</t>
  </si>
  <si>
    <t>Форма № 6а</t>
  </si>
  <si>
    <t>Организационная форма и наименование хозяйствующего субъекта или ФИО физического лица, допустивших повторное нарушение статей 10, 11 Закона "О защите конкуренции" в отчетном году</t>
  </si>
  <si>
    <t>Юридический адрес или место жительства (для физических лиц)</t>
  </si>
  <si>
    <t>Принадлежность к ЕМ (*)</t>
  </si>
  <si>
    <t>Количество нарушений статей 10 и 11 по годам, совершенных хозяйствующими субъектами, физическими лицами, допустившими повторные нарушения в отчетном году</t>
  </si>
  <si>
    <t>Количество повторных нарушений статей 10, 11 в отчетном году</t>
  </si>
  <si>
    <t>Количество нарушений статей 10,11 в отчетном году, совершенных</t>
  </si>
  <si>
    <t>Доля повторных нарушений в общем количестве нарушений</t>
  </si>
  <si>
    <t>Год                           N-2</t>
  </si>
  <si>
    <t>Год                               N-1</t>
  </si>
  <si>
    <t>Отчётный год         N</t>
  </si>
  <si>
    <t>в т.ч. по субъек-
там ЕМ</t>
  </si>
  <si>
    <t>всеми хозяйст-
вующими субъек-
тами
 (по форме 
№ 1)</t>
  </si>
  <si>
    <t>субъек-
тами ЕМ (по форме 
№ 4)</t>
  </si>
  <si>
    <t>по всем хозяйст-
вующим субъек-
там 
(гр.8 "Итого" : гр.10)</t>
  </si>
  <si>
    <t>по субъек-
там ЕМ
(гр.9 "Итого" : гр.11)</t>
  </si>
  <si>
    <t>и т.д.</t>
  </si>
  <si>
    <t>Исполнитель _________________________</t>
  </si>
  <si>
    <t>Телефон ______________</t>
  </si>
  <si>
    <t>Руководитель _________________________</t>
  </si>
  <si>
    <t>Телефон для справок в ФАС 252-46-91</t>
  </si>
  <si>
    <t>Форма № 6б</t>
  </si>
  <si>
    <t xml:space="preserve">Организационная форма и наименование хозяйствующего субъекта или ФИО физического лица, допустивших повторное нарушение статьи 14 Закона "О защите конкуренции" в отчетном году </t>
  </si>
  <si>
    <t>Количество нарушений статьи 14 по годам, совершенных хозяйствующими субъектами, физическим лицом, допустившими повторные нарушения в отчетном году</t>
  </si>
  <si>
    <t>Количество повторных нарушений статьи 14 в отчётном году</t>
  </si>
  <si>
    <t>Количество нарушений статьи 14 в отчетном году, совершенных всеми хозяйствующими субъектами
 (по форме 
№ 1)</t>
  </si>
  <si>
    <t>Доля повторных нарушений  в общем количестве нарушений 
(гр.7 "Итого" : гр.8)</t>
  </si>
  <si>
    <t>Форма № 6в</t>
  </si>
  <si>
    <t>Полное наименование властной структуры, допустившей повторное  нарушение статей 15,16,17,17.1,18, 
19-21 Закона "О защите конкуренции" в отчетном году</t>
  </si>
  <si>
    <t>Юридический адрес</t>
  </si>
  <si>
    <t>Количество повторных нарушений статей 15,16,17,17.1,18, 
19-21 в отчётном году</t>
  </si>
  <si>
    <t>Количество нарушений статей 15,16,17,17.1,18, 
19-21 в отчётном году, совершенных всеми властными структурами
 (по форме 
№ 1)</t>
  </si>
  <si>
    <t>1.</t>
  </si>
  <si>
    <t>2.</t>
  </si>
  <si>
    <t>3.</t>
  </si>
  <si>
    <t>4.</t>
  </si>
  <si>
    <t>5.</t>
  </si>
  <si>
    <t>и 
т.д.</t>
  </si>
  <si>
    <t>Количество нарушений статей 
15,16,17,17.1,18,19-21 по годам, 
совершенных властными структурами, допустившими повторные нарушения 
в отчетном году</t>
  </si>
  <si>
    <t>Год 
N-2</t>
  </si>
  <si>
    <t>Год 
N-1</t>
  </si>
  <si>
    <t>Отчётный год 
N</t>
  </si>
  <si>
    <t>Образец 1</t>
  </si>
  <si>
    <t>(годовая)</t>
  </si>
  <si>
    <t>(данные условны)</t>
  </si>
  <si>
    <t>Принадлежность к ЕМ</t>
  </si>
  <si>
    <t>ФГУП "Почта России"</t>
  </si>
  <si>
    <t>г.Курск, ул.Александра Невского,7</t>
  </si>
  <si>
    <t>*</t>
  </si>
  <si>
    <t>МУП "Водоканал"</t>
  </si>
  <si>
    <t>г.Рыльск, ул.Строителей,1</t>
  </si>
  <si>
    <t>ОАО "ЦентрТелеком"</t>
  </si>
  <si>
    <t>г.Курск, ул.Дзержинского,6</t>
  </si>
  <si>
    <t xml:space="preserve">ОАО «Курскпромбанк», </t>
  </si>
  <si>
    <t>г. Курск, ул.Радищева,5</t>
  </si>
  <si>
    <t>Образец 2</t>
  </si>
  <si>
    <t>ПБОЮЛ М.А.Васильев</t>
  </si>
  <si>
    <t xml:space="preserve">г.Курск, ул.Горького,6 </t>
  </si>
  <si>
    <t>ООО "Гранит"</t>
  </si>
  <si>
    <t>г.Курск, проспект Ленинского Комсомола,4</t>
  </si>
  <si>
    <t>ПБОЮЛ И.С.Петров</t>
  </si>
  <si>
    <t>г.Курск, ул.Демитрова,11</t>
  </si>
  <si>
    <t>Образец 3</t>
  </si>
  <si>
    <t>Курское городское собрание</t>
  </si>
  <si>
    <t>г.Курск, ул.Радищева,2</t>
  </si>
  <si>
    <t>Комитет транспорта и связи Курской области</t>
  </si>
  <si>
    <t>г.Курск, ул.Сонина,5</t>
  </si>
  <si>
    <t>Администрация г.Курска</t>
  </si>
  <si>
    <t>г.Курск, ул.Ленина,1</t>
  </si>
  <si>
    <t>Год                           N-2
2009 г.</t>
  </si>
  <si>
    <t>Год                               N-1
2010 г.</t>
  </si>
  <si>
    <t>Год       
 N
2011 г.</t>
  </si>
  <si>
    <t>О повторных фактах монополистической деятельности, выявленных
 Курским УФАС России  в 2011 году</t>
  </si>
  <si>
    <t>О повторных фактах недобросовестной конкуренции, выявленных
 Курским УФАС России  в 2011 году</t>
  </si>
  <si>
    <r>
      <t xml:space="preserve">субъек-
тами ЕМ 
</t>
    </r>
    <r>
      <rPr>
        <b/>
        <sz val="9"/>
        <color indexed="60"/>
        <rFont val="Arial Cyr"/>
        <family val="0"/>
      </rPr>
      <t>(по форме 
№ 4)</t>
    </r>
  </si>
  <si>
    <r>
      <t xml:space="preserve">всеми хозяйст-
вующими субъек-
тами
</t>
    </r>
    <r>
      <rPr>
        <b/>
        <sz val="9"/>
        <color indexed="60"/>
        <rFont val="Arial Cyr"/>
        <family val="0"/>
      </rPr>
      <t xml:space="preserve"> (по форме 
№ 1)</t>
    </r>
  </si>
  <si>
    <r>
      <t xml:space="preserve">Количество нарушений статьи 14 в отчетном году, совершенных всеми хозяйствующими субъектами  
</t>
    </r>
    <r>
      <rPr>
        <b/>
        <sz val="9"/>
        <color indexed="60"/>
        <rFont val="Arial Cyr"/>
        <family val="0"/>
      </rPr>
      <t>(по форме 
№ 1)</t>
    </r>
  </si>
  <si>
    <r>
      <t xml:space="preserve">Количество нарушений статей 15,16,17,17.1,18, 
19-21 в отчётном году, совершенных всеми властными структурами
 </t>
    </r>
    <r>
      <rPr>
        <b/>
        <sz val="9"/>
        <color indexed="60"/>
        <rFont val="Arial Cyr"/>
        <family val="0"/>
      </rPr>
      <t>(по форме 
№ 1)</t>
    </r>
  </si>
  <si>
    <t>ОАО «Курскпромбанк»</t>
  </si>
  <si>
    <t>Количество нарушений статей 
15,16,17,17.1,18,19-21  по годам, 
совершенных властными структурами, допустившими повторные нарушения 
в отчетном году</t>
  </si>
  <si>
    <t>О повторных фактах принятия федеральными органами исполнительной власти, органами государственной власти субъектов Российской Федерации, органами местного самоуправления, иными осуществляющими функции указанных органов органами или организациями, а также государственными внебюжетными фондами актов и совершения ими действий (бездействия), ограничивающих конкуренцию,
выявленных Курским УФАС России  в 2011 году</t>
  </si>
  <si>
    <t>Таблица сбора данных в разрезе субъектов рынка</t>
  </si>
  <si>
    <t>Таблица сбора данных в разрезе видов деятельности</t>
  </si>
  <si>
    <t>Министерство сельского хозяйства</t>
  </si>
  <si>
    <t>677000 г.Якутск, ул.Курашова. 28</t>
  </si>
  <si>
    <t>ОАО Саханефтегазсбыт</t>
  </si>
  <si>
    <t>677000 г.Якутск, ул. Чиряева. 3</t>
  </si>
  <si>
    <r>
      <t xml:space="preserve">Календарь: </t>
    </r>
    <r>
      <rPr>
        <u val="single"/>
        <sz val="10"/>
        <color indexed="8"/>
        <rFont val="Arial"/>
        <family val="2"/>
      </rPr>
      <t>2011 год</t>
    </r>
  </si>
  <si>
    <r>
      <t xml:space="preserve">География: </t>
    </r>
    <r>
      <rPr>
        <u val="single"/>
        <sz val="10"/>
        <color indexed="8"/>
        <rFont val="Arial"/>
        <family val="2"/>
      </rPr>
      <t>Якутское</t>
    </r>
  </si>
  <si>
    <t>Отчет о работе по выявлению нарушений антимонопольного законодательства 
за 2011 год.</t>
  </si>
  <si>
    <r>
      <t xml:space="preserve">Календарь: </t>
    </r>
    <r>
      <rPr>
        <u val="single"/>
        <sz val="10"/>
        <color indexed="8"/>
        <rFont val="Arial"/>
        <family val="2"/>
      </rPr>
      <t>2011</t>
    </r>
  </si>
  <si>
    <r>
      <t xml:space="preserve">Календарь:  </t>
    </r>
    <r>
      <rPr>
        <u val="single"/>
        <sz val="10"/>
        <color indexed="8"/>
        <rFont val="Arial"/>
        <family val="2"/>
      </rPr>
      <t>2011год.</t>
    </r>
  </si>
  <si>
    <r>
      <t xml:space="preserve">Календарь: </t>
    </r>
    <r>
      <rPr>
        <u val="single"/>
        <sz val="10"/>
        <color indexed="8"/>
        <rFont val="Arial"/>
        <family val="2"/>
      </rPr>
      <t>2011 год.</t>
    </r>
  </si>
  <si>
    <t>Отчет о выявленных в результате контроля нормативных правовых актов или ненормативных актов, несоответствующих антимонопольному законодательству (Таблица № 2)
за 2011 год.</t>
  </si>
  <si>
    <t>Отчёт о рассмотрении заявлений о даче согласия на предоставление государственной или муниципальной преференции (часть 1)
за 2011 год.</t>
  </si>
  <si>
    <t>Отчёт о рассмотрении заявлений о даче согласия на предоставление государственной или муниципальной преференции (часть 2)
за 2011 год.</t>
  </si>
  <si>
    <t>Календарь: 2011 год.</t>
  </si>
  <si>
    <t>География: Якутское</t>
  </si>
  <si>
    <t>Отчет о перечислении в федеральный бюджет дохода, полученного в результате нарушения антимонопольного законодательства 
за 2011 год</t>
  </si>
  <si>
    <t>Сведения о коллективном доминировании, соглашениях и согласованных действиях
за 2011 год.</t>
  </si>
  <si>
    <t>Отчёт о прохождении решений антимонопольных органов через судебные инстанции в случае их обжалования
за 2011 год.</t>
  </si>
  <si>
    <t>Отчёт о результатах рассмотрения судом исков антимонопольного органа
за 2011 год.</t>
  </si>
  <si>
    <t>Отчет о работе по выявлению нарушений антимонопольного законодательства в отдельных сферах деятельности
за 2011 год.</t>
  </si>
  <si>
    <t>Сведения о рассмотрении ходатайств и уведомлений  по осуществлению государственного контроля за экономической концентрацией в соответствии с требованиями Федерального закона "О защите конкуренции" и Федерального закона "О естественных монополиях" 
за 2011 год.</t>
  </si>
  <si>
    <t>Отчет о  работе по выявлению нарушений законодательства о рекламе 
за 2011 год.</t>
  </si>
  <si>
    <t>Отчет о  применении мер административной ответственности за нарушение антимонопольного законодательства, 
законодательства о рекламе, законодательства о размещении заказов, Закона о торговле 
за 2011 год.</t>
  </si>
  <si>
    <r>
      <t xml:space="preserve">География: </t>
    </r>
    <r>
      <rPr>
        <u val="single"/>
        <sz val="10"/>
        <rFont val="Arial"/>
        <family val="2"/>
      </rPr>
      <t>Якутское</t>
    </r>
  </si>
  <si>
    <t>Отчет о  применении административного наказания в виде дисквалификации в отношении должностных лиц
 за нарушение антимонопольного законодательства по делам, переданным антимонопольным органом в суд
за 2011 год.</t>
  </si>
  <si>
    <t>Отчет о реализации статьи 178 Уголовного кодекса Российской Федерации 
за 2011 год.</t>
  </si>
  <si>
    <t>Отчет о проведении проверок органов власти и некоммерческих организаций 
за 2011 год.</t>
  </si>
  <si>
    <t>Отчёт о прохождении решений антимонопольных органов через судебные инстанции в случае их обжалования 
по фактам нарушения Закона о торговле 
за 2011 год.</t>
  </si>
  <si>
    <t>ТО: Якутское</t>
  </si>
  <si>
    <r>
      <t xml:space="preserve">Календарь: </t>
    </r>
    <r>
      <rPr>
        <u val="single"/>
        <sz val="10"/>
        <rFont val="Arial"/>
        <family val="2"/>
      </rPr>
      <t>2011 год.</t>
    </r>
  </si>
  <si>
    <t>Отчет о работе по выявлению нарушений  антимонопольного законодательства в рамках соблюдения требований 
Федерального закона  "Об основах государственного регулирования торговой деятельности в Российской Федерации"
за 2011 год.</t>
  </si>
  <si>
    <r>
      <t xml:space="preserve">Календарь: </t>
    </r>
    <r>
      <rPr>
        <u val="single"/>
        <sz val="10"/>
        <color indexed="8"/>
        <rFont val="Times New Roman"/>
        <family val="1"/>
      </rPr>
      <t>2011 год.</t>
    </r>
  </si>
  <si>
    <r>
      <t xml:space="preserve">География: </t>
    </r>
    <r>
      <rPr>
        <u val="single"/>
        <sz val="10"/>
        <color indexed="8"/>
        <rFont val="Times New Roman"/>
        <family val="1"/>
      </rPr>
      <t>Якутское</t>
    </r>
  </si>
  <si>
    <t>О повторных фактах монополистической деятельности на товарных рынках, выявленных Федеральной антимонопольной службой 
в 2011 год.</t>
  </si>
  <si>
    <t>О повторных фактах недобросовестной конкуренции на товарных рынках, выявленных Федеральной  антимонопольной службой 
в 2011 год.</t>
  </si>
  <si>
    <t>О повторных фактах принятия федеральными органами исполнительной власти, органами государственной власти субъектов Российской Федерации, органами местного самоуправления, иными осуществляющими функции указанных органов органами или организациями, а также государственными внебюжетными фондами актов и совершения ими действий (бездействия), 
ограничивающих конкуренцию, в 2011 год.</t>
  </si>
  <si>
    <t xml:space="preserve">1.Заседание Общественно-консультативного совета при Управлении Федеральной антимонопольной службы по Республике Саха (Якутия) </t>
  </si>
  <si>
    <t xml:space="preserve">2. Заседание Экспертного совета по вопросам применения законодательства Российской Федерации о рекламе </t>
  </si>
  <si>
    <t xml:space="preserve">3.Заседание рабочей комиссии по реализации Соглашения о сотрудничестве между Якутским УФАС России и Торгово-промышленной палатой Республики Саха (Якутия) </t>
  </si>
  <si>
    <t xml:space="preserve">1.Организация подписания Соглашения о сотрудничестве  между Федеральной антимонопольной службы и Правительством Республики Саха (Якутия). Апрель 2011 </t>
  </si>
  <si>
    <t xml:space="preserve">2. Организация участия заместителя руководителя ФАС России Субботина П.Т. в ходе визита с целью подписания Соглашения между ФАС России и Правительством Республики Саха (Якутия) в прямом эфире телепрограммы "Итоги недели" на телеканале ВГТРК "Саха" продолжительностью 20 минут </t>
  </si>
  <si>
    <t xml:space="preserve">3. Организация проведения пресс-конференции заместителя руководителя ФАС России Субботина П.Т. в ходе визита с целью подписания Соглашения между ФАС России и Правительством Республики Саха (Якутия)  </t>
  </si>
  <si>
    <t xml:space="preserve">4. Организация участия заместителя руководителя ФАС России Субботина П.Т. в ходе визита с целью подписания Соглашения между ФАС России и Правительством Республики Саха (Якутия)  в работе межрегиональной конфенренции "Бизнес Якутии и финасовые партнеры: перспективы сотрудничества" </t>
  </si>
  <si>
    <t xml:space="preserve">5. Организация подписания Соглашения о сотрудничестве между Якутским УФАС России и Торгово-промышленной палатой Республики Саха(Якутия).Апрель 2011  </t>
  </si>
  <si>
    <t xml:space="preserve">6. "День открытых дверей для субъектов малого предпринимательства" с участием Торгово-промышленной палаты Республики Саха (Якутия) </t>
  </si>
  <si>
    <t xml:space="preserve">7. Передача "Точка взаимодействия" о деятельности антимонопольного органа Якутии в августе 2011 года на телеканале ВГТРК "Саха" продолжительностью 15 минут </t>
  </si>
  <si>
    <t xml:space="preserve">8. Организация подписания Соглашения о сотрудничестве  между Якутским УФАС России и Якутским экономико-правовым институтом (филиал Академиии труда и социальных отношений г.Москва) по созданию профессиональной площадки в целях прохождения практики студентов юридического факультета. Июль 2011 </t>
  </si>
  <si>
    <t>9.Изготовление наклеек с использованием корпоративной атрибутики, герба ФАС России, наименования территориального органа, с указанием телефонов, сайта и электроннного адреса</t>
  </si>
  <si>
    <t xml:space="preserve">10. Изготовление ежедников с теснением герба ФАС России </t>
  </si>
  <si>
    <t>11.Изготовление настенного календаря с использованием корпоративной атрибутики, герба ФАС России, наименования территориального органа, с указанием телефонов, сайта и электроннного адреса</t>
  </si>
  <si>
    <t xml:space="preserve">12.Изготовление  стенда для проведения пресс-конференций с использованием корпоративной атрибутики, герба ФАС России, наименования территориального органа, с указанием адреса сайта </t>
  </si>
  <si>
    <t xml:space="preserve">13.Изготовление поздравительных открыток с указанием корпоративной атрибутики, герба ФАС России </t>
  </si>
  <si>
    <t xml:space="preserve">14.Изготовление и транслирование на телеканале "Алмаз" социальной рекламы в июне-августе 2011 года продолжительностью 10 секунд </t>
  </si>
  <si>
    <t xml:space="preserve">15.Изготовление и установка социальной рекламы на рекламных конструкциях на улицах г.Якутска в июле-сентябре 2011  </t>
  </si>
  <si>
    <t xml:space="preserve">16.Организация прохождения учебной практики студентов ВУЗов в Якутском УФАС России    </t>
  </si>
  <si>
    <t xml:space="preserve">17.Чтение лекций по применению антимонопольного законодательства на 4 курсах по повышению квалификации в Институте Управления при Президенте Республики Саха (Якутия) и Северо-Восточном Федеральном Университете им.М.К. Аммосова </t>
  </si>
  <si>
    <t xml:space="preserve">18.Совместная пресс-конфренция с  Якутским региональным отделением партии "Единая Россия" по вопросам реализации партийного проекта "Народный контроль" в области формирования цен на продукты питания. Февраль 2011 </t>
  </si>
  <si>
    <t xml:space="preserve">19.Совместное совещание с региональным отделением Общероссийской общественной организации "Деловая Россия" </t>
  </si>
  <si>
    <t xml:space="preserve">20.Участие на ярмарках вакансий проводимых Ценртом занятости населения по г.Якутску для выпускников ВУЗов. Май,сентябрь 2011     </t>
  </si>
  <si>
    <t xml:space="preserve">ПРИМЕЧАНИЕ: </t>
  </si>
  <si>
    <t xml:space="preserve">В сравнении с аналогичным отчетным периодом итогом деятельности Управления ФАС по Республике Саха (Якутия) по адвокатированию конкуренции явились следующие результаты:
- приведен в соответствие действующему законодательству и требованиям ФАС России официальный сайт Якутского УФАС России;
- достигнуто повышение информационной открытости антимонопольного органа, путем роста опубликования материалов на сайте территориального управления на 43%;
- достигнуто повышение числа упоминаний о ФАС России и территориальном органе, а также количество публикаций о деятельности территориального управления в печатных и интернет-СМИ на 23%;
- достигнуто повышение уровня взаимодействия с общественными организациями (подписано 1 соглашение с ТПП РС(Я), Якутским УФАС России организованы и проведены  больше совещаний на 10%, принято участие по приглашению общественных организаций в 13 совещаниях);
- расширены механизмы адвокатирования конкуренции путем издания печатной продукции и распространения социальной рекламы. 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</si>
</sst>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0.0"/>
    <numFmt numFmtId="174" formatCode="[$-1010409]General"/>
    <numFmt numFmtId="175" formatCode="[$-1010419]#,##0.0;\-#,##0.0"/>
    <numFmt numFmtId="176" formatCode="[$-1010409]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10409]0"/>
    <numFmt numFmtId="182" formatCode="#,##0&quot;RUB&quot;;\-#,##0&quot;RUB&quot;"/>
    <numFmt numFmtId="183" formatCode="#,##0&quot;RUB&quot;;[Red]\-#,##0&quot;RUB&quot;"/>
    <numFmt numFmtId="184" formatCode="#,##0.00&quot;RUB&quot;;\-#,##0.00&quot;RUB&quot;"/>
    <numFmt numFmtId="185" formatCode="#,##0.00&quot;RUB&quot;;[Red]\-#,##0.00&quot;RUB&quot;"/>
    <numFmt numFmtId="186" formatCode="_-* #,##0&quot;RUB&quot;_-;\-* #,##0&quot;RUB&quot;_-;_-* &quot;-&quot;&quot;RUB&quot;_-;_-@_-"/>
    <numFmt numFmtId="187" formatCode="_-* #,##0_R_U_B_-;\-* #,##0_R_U_B_-;_-* &quot;-&quot;_R_U_B_-;_-@_-"/>
    <numFmt numFmtId="188" formatCode="_-* #,##0.00&quot;RUB&quot;_-;\-* #,##0.00&quot;RUB&quot;_-;_-* &quot;-&quot;??&quot;RUB&quot;_-;_-@_-"/>
    <numFmt numFmtId="189" formatCode="_-* #,##0.00_R_U_B_-;\-* #,##0.00_R_U_B_-;_-* &quot;-&quot;??_R_U_B_-;_-@_-"/>
    <numFmt numFmtId="190" formatCode="d/m"/>
    <numFmt numFmtId="191" formatCode="0.0%"/>
  </numFmts>
  <fonts count="85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27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u val="single"/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u val="single"/>
      <sz val="10"/>
      <name val="Arial Cyr"/>
      <family val="0"/>
    </font>
    <font>
      <sz val="9"/>
      <name val="Arial Cyr"/>
      <family val="0"/>
    </font>
    <font>
      <b/>
      <sz val="9"/>
      <color indexed="60"/>
      <name val="Arial Cyr"/>
      <family val="0"/>
    </font>
    <font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8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725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172" fontId="0" fillId="0" borderId="0" xfId="0" applyNumberFormat="1" applyAlignment="1">
      <alignment wrapText="1"/>
    </xf>
    <xf numFmtId="173" fontId="0" fillId="0" borderId="0" xfId="0" applyNumberFormat="1" applyAlignment="1">
      <alignment wrapText="1"/>
    </xf>
    <xf numFmtId="0" fontId="6" fillId="0" borderId="0" xfId="0" applyFont="1" applyAlignment="1">
      <alignment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5" fontId="11" fillId="0" borderId="10" xfId="0" applyNumberFormat="1" applyFont="1" applyFill="1" applyBorder="1" applyAlignment="1">
      <alignment horizontal="right" vertical="center" wrapText="1"/>
    </xf>
    <xf numFmtId="172" fontId="11" fillId="0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center" wrapText="1"/>
    </xf>
    <xf numFmtId="174" fontId="16" fillId="0" borderId="12" xfId="0" applyNumberFormat="1" applyFont="1" applyFill="1" applyBorder="1" applyAlignment="1">
      <alignment horizontal="right" vertical="top" wrapText="1"/>
    </xf>
    <xf numFmtId="174" fontId="16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wrapText="1"/>
    </xf>
    <xf numFmtId="174" fontId="0" fillId="0" borderId="0" xfId="0" applyNumberFormat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 applyProtection="1">
      <alignment vertical="center" wrapText="1"/>
      <protection/>
    </xf>
    <xf numFmtId="172" fontId="5" fillId="0" borderId="0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0" fillId="34" borderId="0" xfId="0" applyFill="1" applyAlignment="1">
      <alignment wrapText="1"/>
    </xf>
    <xf numFmtId="0" fontId="4" fillId="0" borderId="17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0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 applyProtection="1">
      <alignment horizontal="left" vertical="center" wrapText="1"/>
      <protection/>
    </xf>
    <xf numFmtId="0" fontId="10" fillId="0" borderId="18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vertical="center" wrapText="1"/>
      <protection/>
    </xf>
    <xf numFmtId="172" fontId="5" fillId="0" borderId="1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0" fillId="0" borderId="24" xfId="0" applyBorder="1" applyAlignment="1">
      <alignment wrapText="1"/>
    </xf>
    <xf numFmtId="0" fontId="5" fillId="0" borderId="11" xfId="0" applyFont="1" applyFill="1" applyBorder="1" applyAlignment="1" applyProtection="1">
      <alignment vertical="center" wrapText="1"/>
      <protection/>
    </xf>
    <xf numFmtId="172" fontId="11" fillId="0" borderId="0" xfId="0" applyNumberFormat="1" applyFont="1" applyFill="1" applyBorder="1" applyAlignment="1">
      <alignment horizontal="center" vertical="center" wrapText="1"/>
    </xf>
    <xf numFmtId="175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 applyProtection="1">
      <alignment vertical="center" wrapText="1"/>
      <protection/>
    </xf>
    <xf numFmtId="172" fontId="11" fillId="0" borderId="12" xfId="0" applyNumberFormat="1" applyFont="1" applyFill="1" applyBorder="1" applyAlignment="1">
      <alignment horizontal="center" vertical="center" wrapText="1"/>
    </xf>
    <xf numFmtId="175" fontId="11" fillId="0" borderId="12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wrapText="1"/>
    </xf>
    <xf numFmtId="0" fontId="11" fillId="0" borderId="10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11" fillId="0" borderId="19" xfId="0" applyFont="1" applyFill="1" applyBorder="1" applyAlignment="1" applyProtection="1">
      <alignment vertical="center" wrapText="1"/>
      <protection/>
    </xf>
    <xf numFmtId="0" fontId="11" fillId="0" borderId="24" xfId="0" applyFont="1" applyFill="1" applyBorder="1" applyAlignment="1" applyProtection="1">
      <alignment vertical="center" wrapText="1"/>
      <protection/>
    </xf>
    <xf numFmtId="0" fontId="0" fillId="0" borderId="20" xfId="0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172" fontId="5" fillId="0" borderId="12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 applyProtection="1">
      <alignment vertical="top" wrapText="1"/>
      <protection/>
    </xf>
    <xf numFmtId="0" fontId="5" fillId="0" borderId="17" xfId="0" applyFont="1" applyFill="1" applyBorder="1" applyAlignment="1">
      <alignment vertical="top" wrapText="1"/>
    </xf>
    <xf numFmtId="0" fontId="4" fillId="0" borderId="17" xfId="0" applyFont="1" applyFill="1" applyBorder="1" applyAlignment="1" applyProtection="1">
      <alignment vertical="top" wrapText="1"/>
      <protection/>
    </xf>
    <xf numFmtId="0" fontId="3" fillId="0" borderId="0" xfId="0" applyFont="1" applyFill="1" applyAlignment="1">
      <alignment horizontal="left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13" fillId="0" borderId="12" xfId="0" applyFont="1" applyFill="1" applyBorder="1" applyAlignment="1" applyProtection="1">
      <alignment horizontal="left" vertical="top" wrapText="1"/>
      <protection/>
    </xf>
    <xf numFmtId="174" fontId="15" fillId="0" borderId="12" xfId="0" applyNumberFormat="1" applyFont="1" applyFill="1" applyBorder="1" applyAlignment="1">
      <alignment horizontal="right" vertical="top" wrapText="1"/>
    </xf>
    <xf numFmtId="0" fontId="14" fillId="0" borderId="12" xfId="0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174" fontId="15" fillId="0" borderId="11" xfId="0" applyNumberFormat="1" applyFont="1" applyFill="1" applyBorder="1" applyAlignment="1">
      <alignment horizontal="right" vertical="top" wrapText="1"/>
    </xf>
    <xf numFmtId="174" fontId="15" fillId="0" borderId="11" xfId="0" applyNumberFormat="1" applyFont="1" applyFill="1" applyBorder="1" applyAlignment="1" applyProtection="1">
      <alignment horizontal="right" vertical="top" wrapText="1"/>
      <protection/>
    </xf>
    <xf numFmtId="174" fontId="17" fillId="0" borderId="11" xfId="0" applyNumberFormat="1" applyFont="1" applyFill="1" applyBorder="1" applyAlignment="1" applyProtection="1">
      <alignment horizontal="right" vertical="top" wrapText="1"/>
      <protection/>
    </xf>
    <xf numFmtId="174" fontId="16" fillId="0" borderId="10" xfId="0" applyNumberFormat="1" applyFont="1" applyFill="1" applyBorder="1" applyAlignment="1">
      <alignment horizontal="right" vertical="top" wrapText="1"/>
    </xf>
    <xf numFmtId="0" fontId="16" fillId="0" borderId="11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16" fillId="0" borderId="12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6" xfId="0" applyFill="1" applyBorder="1" applyAlignment="1">
      <alignment wrapText="1"/>
    </xf>
    <xf numFmtId="0" fontId="21" fillId="0" borderId="15" xfId="0" applyFont="1" applyFill="1" applyBorder="1" applyAlignment="1" applyProtection="1">
      <alignment vertical="top" wrapText="1"/>
      <protection/>
    </xf>
    <xf numFmtId="0" fontId="5" fillId="0" borderId="11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4" fontId="13" fillId="0" borderId="12" xfId="0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174" fontId="17" fillId="35" borderId="11" xfId="0" applyNumberFormat="1" applyFont="1" applyFill="1" applyBorder="1" applyAlignment="1">
      <alignment horizontal="right" vertical="top" wrapText="1"/>
    </xf>
    <xf numFmtId="174" fontId="16" fillId="35" borderId="10" xfId="0" applyNumberFormat="1" applyFont="1" applyFill="1" applyBorder="1" applyAlignment="1">
      <alignment horizontal="right" vertical="top" wrapText="1"/>
    </xf>
    <xf numFmtId="174" fontId="17" fillId="35" borderId="11" xfId="0" applyNumberFormat="1" applyFont="1" applyFill="1" applyBorder="1" applyAlignment="1" applyProtection="1">
      <alignment horizontal="right" vertical="top" wrapText="1"/>
      <protection/>
    </xf>
    <xf numFmtId="172" fontId="4" fillId="35" borderId="10" xfId="0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 applyProtection="1">
      <alignment vertical="center" wrapText="1"/>
      <protection/>
    </xf>
    <xf numFmtId="174" fontId="16" fillId="33" borderId="12" xfId="0" applyNumberFormat="1" applyFont="1" applyFill="1" applyBorder="1" applyAlignment="1">
      <alignment horizontal="right" vertical="center" wrapText="1"/>
    </xf>
    <xf numFmtId="174" fontId="16" fillId="35" borderId="12" xfId="0" applyNumberFormat="1" applyFont="1" applyFill="1" applyBorder="1" applyAlignment="1">
      <alignment horizontal="right" vertical="center" wrapText="1"/>
    </xf>
    <xf numFmtId="172" fontId="4" fillId="0" borderId="14" xfId="0" applyNumberFormat="1" applyFont="1" applyFill="1" applyBorder="1" applyAlignment="1">
      <alignment horizontal="left" vertical="center" wrapText="1"/>
    </xf>
    <xf numFmtId="0" fontId="23" fillId="0" borderId="22" xfId="0" applyFont="1" applyFill="1" applyBorder="1" applyAlignment="1" applyProtection="1">
      <alignment vertical="center" wrapText="1"/>
      <protection/>
    </xf>
    <xf numFmtId="172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>
      <alignment horizontal="left" vertical="center" wrapText="1"/>
    </xf>
    <xf numFmtId="0" fontId="22" fillId="0" borderId="27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top" wrapText="1"/>
    </xf>
    <xf numFmtId="174" fontId="19" fillId="0" borderId="12" xfId="0" applyNumberFormat="1" applyFont="1" applyFill="1" applyBorder="1" applyAlignment="1">
      <alignment horizontal="right" vertical="top" wrapText="1"/>
    </xf>
    <xf numFmtId="0" fontId="19" fillId="0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9" fillId="0" borderId="12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vertical="top" wrapText="1"/>
    </xf>
    <xf numFmtId="0" fontId="16" fillId="0" borderId="17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vertical="top" wrapText="1"/>
      <protection/>
    </xf>
    <xf numFmtId="174" fontId="15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4" fillId="0" borderId="1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top" wrapText="1"/>
    </xf>
    <xf numFmtId="0" fontId="34" fillId="0" borderId="10" xfId="0" applyFont="1" applyFill="1" applyBorder="1" applyAlignment="1" applyProtection="1">
      <alignment vertical="center" wrapText="1"/>
      <protection/>
    </xf>
    <xf numFmtId="0" fontId="19" fillId="0" borderId="10" xfId="0" applyFont="1" applyFill="1" applyBorder="1" applyAlignment="1">
      <alignment horizontal="right" vertical="center" wrapText="1"/>
    </xf>
    <xf numFmtId="0" fontId="34" fillId="0" borderId="10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16" fillId="0" borderId="22" xfId="0" applyFont="1" applyFill="1" applyBorder="1" applyAlignment="1" applyProtection="1">
      <alignment vertical="center" wrapText="1"/>
      <protection/>
    </xf>
    <xf numFmtId="174" fontId="16" fillId="33" borderId="22" xfId="0" applyNumberFormat="1" applyFont="1" applyFill="1" applyBorder="1" applyAlignment="1">
      <alignment horizontal="right" vertical="center" wrapText="1"/>
    </xf>
    <xf numFmtId="174" fontId="16" fillId="35" borderId="22" xfId="0" applyNumberFormat="1" applyFont="1" applyFill="1" applyBorder="1" applyAlignment="1">
      <alignment horizontal="right" vertical="center" wrapText="1"/>
    </xf>
    <xf numFmtId="0" fontId="16" fillId="0" borderId="22" xfId="0" applyFont="1" applyFill="1" applyBorder="1" applyAlignment="1" applyProtection="1">
      <alignment vertical="top" wrapText="1"/>
      <protection/>
    </xf>
    <xf numFmtId="174" fontId="16" fillId="0" borderId="22" xfId="0" applyNumberFormat="1" applyFont="1" applyFill="1" applyBorder="1" applyAlignment="1">
      <alignment horizontal="right" vertical="center" wrapText="1"/>
    </xf>
    <xf numFmtId="174" fontId="16" fillId="0" borderId="12" xfId="0" applyNumberFormat="1" applyFont="1" applyFill="1" applyBorder="1" applyAlignment="1">
      <alignment horizontal="right" vertical="center" wrapText="1"/>
    </xf>
    <xf numFmtId="0" fontId="23" fillId="0" borderId="12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top" wrapText="1"/>
      <protection/>
    </xf>
    <xf numFmtId="0" fontId="14" fillId="0" borderId="11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35" fillId="0" borderId="10" xfId="0" applyFont="1" applyFill="1" applyBorder="1" applyAlignment="1" applyProtection="1">
      <alignment vertical="top" wrapText="1"/>
      <protection/>
    </xf>
    <xf numFmtId="174" fontId="21" fillId="0" borderId="10" xfId="0" applyNumberFormat="1" applyFont="1" applyFill="1" applyBorder="1" applyAlignment="1">
      <alignment horizontal="right" vertical="top" wrapText="1"/>
    </xf>
    <xf numFmtId="174" fontId="21" fillId="35" borderId="10" xfId="0" applyNumberFormat="1" applyFont="1" applyFill="1" applyBorder="1" applyAlignment="1">
      <alignment horizontal="right" vertical="top" wrapText="1"/>
    </xf>
    <xf numFmtId="176" fontId="21" fillId="0" borderId="10" xfId="0" applyNumberFormat="1" applyFont="1" applyFill="1" applyBorder="1" applyAlignment="1">
      <alignment horizontal="right" vertical="top" wrapText="1"/>
    </xf>
    <xf numFmtId="0" fontId="35" fillId="33" borderId="10" xfId="0" applyFont="1" applyFill="1" applyBorder="1" applyAlignment="1" applyProtection="1">
      <alignment vertical="top" wrapText="1"/>
      <protection/>
    </xf>
    <xf numFmtId="174" fontId="21" fillId="33" borderId="10" xfId="0" applyNumberFormat="1" applyFont="1" applyFill="1" applyBorder="1" applyAlignment="1">
      <alignment horizontal="right" vertical="top" wrapText="1"/>
    </xf>
    <xf numFmtId="176" fontId="21" fillId="33" borderId="10" xfId="0" applyNumberFormat="1" applyFont="1" applyFill="1" applyBorder="1" applyAlignment="1">
      <alignment horizontal="right" vertical="top" wrapText="1"/>
    </xf>
    <xf numFmtId="0" fontId="20" fillId="0" borderId="17" xfId="0" applyFont="1" applyFill="1" applyBorder="1" applyAlignment="1" applyProtection="1">
      <alignment vertical="top" wrapText="1"/>
      <protection/>
    </xf>
    <xf numFmtId="174" fontId="20" fillId="0" borderId="10" xfId="0" applyNumberFormat="1" applyFont="1" applyFill="1" applyBorder="1" applyAlignment="1">
      <alignment horizontal="right" vertical="top" wrapText="1"/>
    </xf>
    <xf numFmtId="174" fontId="20" fillId="35" borderId="10" xfId="0" applyNumberFormat="1" applyFont="1" applyFill="1" applyBorder="1" applyAlignment="1">
      <alignment horizontal="right" vertical="top" wrapText="1"/>
    </xf>
    <xf numFmtId="176" fontId="20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wrapText="1"/>
    </xf>
    <xf numFmtId="0" fontId="21" fillId="0" borderId="17" xfId="0" applyFont="1" applyFill="1" applyBorder="1" applyAlignment="1" applyProtection="1">
      <alignment vertical="top" wrapText="1"/>
      <protection/>
    </xf>
    <xf numFmtId="176" fontId="21" fillId="0" borderId="10" xfId="0" applyNumberFormat="1" applyFont="1" applyFill="1" applyBorder="1" applyAlignment="1">
      <alignment vertical="top" wrapText="1"/>
    </xf>
    <xf numFmtId="0" fontId="35" fillId="0" borderId="17" xfId="0" applyFont="1" applyFill="1" applyBorder="1" applyAlignment="1" applyProtection="1">
      <alignment vertical="top" wrapText="1"/>
      <protection/>
    </xf>
    <xf numFmtId="0" fontId="35" fillId="0" borderId="28" xfId="0" applyFont="1" applyFill="1" applyBorder="1" applyAlignment="1" applyProtection="1">
      <alignment vertical="top" wrapText="1"/>
      <protection/>
    </xf>
    <xf numFmtId="174" fontId="21" fillId="0" borderId="28" xfId="0" applyNumberFormat="1" applyFont="1" applyFill="1" applyBorder="1" applyAlignment="1">
      <alignment horizontal="right" vertical="top" wrapText="1"/>
    </xf>
    <xf numFmtId="176" fontId="21" fillId="0" borderId="28" xfId="0" applyNumberFormat="1" applyFont="1" applyFill="1" applyBorder="1" applyAlignment="1">
      <alignment horizontal="right" vertical="top" wrapText="1"/>
    </xf>
    <xf numFmtId="174" fontId="21" fillId="0" borderId="29" xfId="0" applyNumberFormat="1" applyFont="1" applyFill="1" applyBorder="1" applyAlignment="1">
      <alignment horizontal="right" vertical="top" wrapText="1"/>
    </xf>
    <xf numFmtId="174" fontId="21" fillId="0" borderId="30" xfId="0" applyNumberFormat="1" applyFont="1" applyFill="1" applyBorder="1" applyAlignment="1">
      <alignment horizontal="right" vertical="top" wrapText="1"/>
    </xf>
    <xf numFmtId="174" fontId="21" fillId="0" borderId="31" xfId="0" applyNumberFormat="1" applyFont="1" applyFill="1" applyBorder="1" applyAlignment="1">
      <alignment horizontal="right" vertical="top" wrapText="1"/>
    </xf>
    <xf numFmtId="176" fontId="21" fillId="0" borderId="31" xfId="0" applyNumberFormat="1" applyFont="1" applyFill="1" applyBorder="1" applyAlignment="1">
      <alignment horizontal="right" vertical="top" wrapText="1"/>
    </xf>
    <xf numFmtId="174" fontId="21" fillId="0" borderId="32" xfId="0" applyNumberFormat="1" applyFont="1" applyFill="1" applyBorder="1" applyAlignment="1">
      <alignment horizontal="right" vertical="top" wrapText="1"/>
    </xf>
    <xf numFmtId="0" fontId="21" fillId="0" borderId="33" xfId="0" applyFont="1" applyFill="1" applyBorder="1" applyAlignment="1" applyProtection="1">
      <alignment vertical="top" wrapText="1"/>
      <protection/>
    </xf>
    <xf numFmtId="0" fontId="0" fillId="0" borderId="34" xfId="0" applyFill="1" applyBorder="1" applyAlignment="1">
      <alignment wrapText="1"/>
    </xf>
    <xf numFmtId="0" fontId="21" fillId="0" borderId="35" xfId="0" applyFont="1" applyFill="1" applyBorder="1" applyAlignment="1" applyProtection="1">
      <alignment vertical="top" wrapText="1"/>
      <protection/>
    </xf>
    <xf numFmtId="0" fontId="21" fillId="0" borderId="36" xfId="0" applyFont="1" applyFill="1" applyBorder="1" applyAlignment="1" applyProtection="1">
      <alignment vertical="top" wrapText="1"/>
      <protection/>
    </xf>
    <xf numFmtId="0" fontId="2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 applyProtection="1">
      <alignment vertical="top" wrapText="1"/>
      <protection/>
    </xf>
    <xf numFmtId="174" fontId="21" fillId="0" borderId="0" xfId="0" applyNumberFormat="1" applyFont="1" applyFill="1" applyBorder="1" applyAlignment="1">
      <alignment horizontal="right" vertical="top" wrapText="1"/>
    </xf>
    <xf numFmtId="176" fontId="21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 applyProtection="1">
      <alignment vertical="top" wrapText="1"/>
      <protection/>
    </xf>
    <xf numFmtId="0" fontId="26" fillId="6" borderId="20" xfId="0" applyFont="1" applyFill="1" applyBorder="1" applyAlignment="1">
      <alignment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top" wrapText="1"/>
    </xf>
    <xf numFmtId="0" fontId="13" fillId="6" borderId="14" xfId="0" applyFont="1" applyFill="1" applyBorder="1" applyAlignment="1">
      <alignment horizontal="center" vertical="top" wrapText="1"/>
    </xf>
    <xf numFmtId="0" fontId="13" fillId="6" borderId="23" xfId="0" applyFont="1" applyFill="1" applyBorder="1" applyAlignment="1">
      <alignment horizontal="center" vertical="top" wrapText="1"/>
    </xf>
    <xf numFmtId="0" fontId="13" fillId="6" borderId="38" xfId="0" applyFont="1" applyFill="1" applyBorder="1" applyAlignment="1">
      <alignment horizontal="center" vertical="top" wrapText="1"/>
    </xf>
    <xf numFmtId="0" fontId="13" fillId="6" borderId="21" xfId="0" applyFont="1" applyFill="1" applyBorder="1" applyAlignment="1">
      <alignment horizontal="center" vertical="top" wrapText="1"/>
    </xf>
    <xf numFmtId="0" fontId="13" fillId="6" borderId="10" xfId="0" applyFont="1" applyFill="1" applyBorder="1" applyAlignment="1">
      <alignment horizontal="center" vertical="top" wrapText="1"/>
    </xf>
    <xf numFmtId="0" fontId="13" fillId="6" borderId="39" xfId="0" applyFont="1" applyFill="1" applyBorder="1" applyAlignment="1">
      <alignment horizontal="center" vertical="top" wrapText="1"/>
    </xf>
    <xf numFmtId="0" fontId="13" fillId="6" borderId="12" xfId="0" applyFont="1" applyFill="1" applyBorder="1" applyAlignment="1">
      <alignment horizontal="center" vertical="top" wrapText="1"/>
    </xf>
    <xf numFmtId="0" fontId="13" fillId="6" borderId="19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wrapText="1"/>
    </xf>
    <xf numFmtId="0" fontId="5" fillId="6" borderId="17" xfId="0" applyFont="1" applyFill="1" applyBorder="1" applyAlignment="1">
      <alignment vertical="center" wrapText="1"/>
    </xf>
    <xf numFmtId="172" fontId="4" fillId="6" borderId="10" xfId="0" applyNumberFormat="1" applyFont="1" applyFill="1" applyBorder="1" applyAlignment="1">
      <alignment horizontal="right" vertical="center" wrapText="1"/>
    </xf>
    <xf numFmtId="172" fontId="4" fillId="6" borderId="14" xfId="0" applyNumberFormat="1" applyFont="1" applyFill="1" applyBorder="1" applyAlignment="1">
      <alignment horizontal="right" vertical="center" wrapText="1"/>
    </xf>
    <xf numFmtId="0" fontId="3" fillId="6" borderId="17" xfId="0" applyFont="1" applyFill="1" applyBorder="1" applyAlignment="1">
      <alignment horizontal="center" vertical="center" wrapText="1"/>
    </xf>
    <xf numFmtId="172" fontId="5" fillId="6" borderId="10" xfId="0" applyNumberFormat="1" applyFont="1" applyFill="1" applyBorder="1" applyAlignment="1">
      <alignment horizontal="right" vertical="center" wrapText="1"/>
    </xf>
    <xf numFmtId="0" fontId="0" fillId="6" borderId="20" xfId="0" applyFill="1" applyBorder="1" applyAlignment="1">
      <alignment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top" wrapText="1"/>
    </xf>
    <xf numFmtId="0" fontId="4" fillId="6" borderId="22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0" fillId="6" borderId="21" xfId="0" applyFill="1" applyBorder="1" applyAlignment="1">
      <alignment wrapText="1"/>
    </xf>
    <xf numFmtId="0" fontId="10" fillId="6" borderId="33" xfId="0" applyFont="1" applyFill="1" applyBorder="1" applyAlignment="1" applyProtection="1">
      <alignment horizontal="left" vertical="center" wrapText="1"/>
      <protection/>
    </xf>
    <xf numFmtId="0" fontId="9" fillId="6" borderId="17" xfId="0" applyFont="1" applyFill="1" applyBorder="1" applyAlignment="1" applyProtection="1">
      <alignment horizontal="left" vertical="center" wrapText="1"/>
      <protection/>
    </xf>
    <xf numFmtId="172" fontId="9" fillId="6" borderId="10" xfId="0" applyNumberFormat="1" applyFont="1" applyFill="1" applyBorder="1" applyAlignment="1">
      <alignment horizontal="center" vertical="center" wrapText="1"/>
    </xf>
    <xf numFmtId="0" fontId="0" fillId="6" borderId="22" xfId="0" applyFill="1" applyBorder="1" applyAlignment="1">
      <alignment wrapText="1"/>
    </xf>
    <xf numFmtId="0" fontId="9" fillId="6" borderId="33" xfId="0" applyFont="1" applyFill="1" applyBorder="1" applyAlignment="1" applyProtection="1">
      <alignment horizontal="left" vertical="center" wrapText="1"/>
      <protection/>
    </xf>
    <xf numFmtId="0" fontId="4" fillId="6" borderId="20" xfId="0" applyFont="1" applyFill="1" applyBorder="1" applyAlignment="1">
      <alignment horizontal="center" wrapText="1"/>
    </xf>
    <xf numFmtId="0" fontId="5" fillId="6" borderId="12" xfId="0" applyFont="1" applyFill="1" applyBorder="1" applyAlignment="1" applyProtection="1">
      <alignment vertical="center" wrapText="1"/>
      <protection/>
    </xf>
    <xf numFmtId="172" fontId="5" fillId="6" borderId="12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wrapText="1"/>
    </xf>
    <xf numFmtId="172" fontId="4" fillId="6" borderId="10" xfId="0" applyNumberFormat="1" applyFont="1" applyFill="1" applyBorder="1" applyAlignment="1">
      <alignment horizontal="center" vertical="center" wrapText="1"/>
    </xf>
    <xf numFmtId="172" fontId="4" fillId="6" borderId="10" xfId="0" applyNumberFormat="1" applyFont="1" applyFill="1" applyBorder="1" applyAlignment="1">
      <alignment horizontal="center" vertical="center" wrapText="1"/>
    </xf>
    <xf numFmtId="172" fontId="5" fillId="6" borderId="10" xfId="0" applyNumberFormat="1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 wrapText="1"/>
    </xf>
    <xf numFmtId="172" fontId="11" fillId="6" borderId="10" xfId="0" applyNumberFormat="1" applyFont="1" applyFill="1" applyBorder="1" applyAlignment="1">
      <alignment horizontal="center" vertical="center" wrapText="1"/>
    </xf>
    <xf numFmtId="0" fontId="3" fillId="6" borderId="33" xfId="0" applyFont="1" applyFill="1" applyBorder="1" applyAlignment="1" applyProtection="1">
      <alignment vertical="center" wrapText="1"/>
      <protection/>
    </xf>
    <xf numFmtId="0" fontId="3" fillId="6" borderId="17" xfId="0" applyFont="1" applyFill="1" applyBorder="1" applyAlignment="1" applyProtection="1">
      <alignment vertical="center" wrapText="1"/>
      <protection/>
    </xf>
    <xf numFmtId="0" fontId="0" fillId="6" borderId="12" xfId="0" applyFill="1" applyBorder="1" applyAlignment="1">
      <alignment vertical="center" wrapText="1"/>
    </xf>
    <xf numFmtId="0" fontId="0" fillId="6" borderId="20" xfId="0" applyFill="1" applyBorder="1" applyAlignment="1">
      <alignment vertical="center" wrapText="1"/>
    </xf>
    <xf numFmtId="0" fontId="13" fillId="6" borderId="20" xfId="0" applyFont="1" applyFill="1" applyBorder="1" applyAlignment="1">
      <alignment horizontal="center" wrapText="1"/>
    </xf>
    <xf numFmtId="0" fontId="13" fillId="6" borderId="20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top" wrapText="1"/>
    </xf>
    <xf numFmtId="174" fontId="15" fillId="6" borderId="12" xfId="0" applyNumberFormat="1" applyFont="1" applyFill="1" applyBorder="1" applyAlignment="1">
      <alignment horizontal="right" vertical="center" wrapText="1"/>
    </xf>
    <xf numFmtId="0" fontId="13" fillId="6" borderId="41" xfId="0" applyFont="1" applyFill="1" applyBorder="1" applyAlignment="1">
      <alignment horizontal="center" vertical="top" wrapText="1"/>
    </xf>
    <xf numFmtId="0" fontId="13" fillId="6" borderId="17" xfId="0" applyFont="1" applyFill="1" applyBorder="1" applyAlignment="1">
      <alignment horizontal="center" vertical="top" wrapText="1"/>
    </xf>
    <xf numFmtId="0" fontId="13" fillId="6" borderId="11" xfId="0" applyFont="1" applyFill="1" applyBorder="1" applyAlignment="1">
      <alignment horizontal="right" vertical="center" wrapText="1"/>
    </xf>
    <xf numFmtId="174" fontId="13" fillId="6" borderId="11" xfId="0" applyNumberFormat="1" applyFont="1" applyFill="1" applyBorder="1" applyAlignment="1">
      <alignment horizontal="right" vertical="center" wrapText="1"/>
    </xf>
    <xf numFmtId="0" fontId="10" fillId="6" borderId="33" xfId="0" applyFont="1" applyFill="1" applyBorder="1" applyAlignment="1">
      <alignment horizontal="left" vertical="center" wrapText="1"/>
    </xf>
    <xf numFmtId="0" fontId="14" fillId="6" borderId="18" xfId="0" applyFont="1" applyFill="1" applyBorder="1" applyAlignment="1">
      <alignment horizontal="left" vertical="top" wrapText="1"/>
    </xf>
    <xf numFmtId="174" fontId="15" fillId="6" borderId="11" xfId="0" applyNumberFormat="1" applyFont="1" applyFill="1" applyBorder="1" applyAlignment="1">
      <alignment horizontal="right" vertical="center" wrapText="1"/>
    </xf>
    <xf numFmtId="0" fontId="14" fillId="6" borderId="33" xfId="0" applyFont="1" applyFill="1" applyBorder="1" applyAlignment="1">
      <alignment horizontal="left" vertical="center" wrapText="1"/>
    </xf>
    <xf numFmtId="0" fontId="15" fillId="6" borderId="33" xfId="0" applyFont="1" applyFill="1" applyBorder="1" applyAlignment="1">
      <alignment horizontal="left" vertical="top" wrapText="1"/>
    </xf>
    <xf numFmtId="0" fontId="26" fillId="6" borderId="22" xfId="0" applyFont="1" applyFill="1" applyBorder="1" applyAlignment="1">
      <alignment horizontal="center" vertical="top" wrapText="1"/>
    </xf>
    <xf numFmtId="0" fontId="13" fillId="6" borderId="18" xfId="0" applyFont="1" applyFill="1" applyBorder="1" applyAlignment="1">
      <alignment horizontal="center" vertical="top" wrapText="1"/>
    </xf>
    <xf numFmtId="0" fontId="15" fillId="6" borderId="12" xfId="0" applyFont="1" applyFill="1" applyBorder="1" applyAlignment="1">
      <alignment vertical="top" wrapText="1"/>
    </xf>
    <xf numFmtId="0" fontId="15" fillId="6" borderId="18" xfId="0" applyFont="1" applyFill="1" applyBorder="1" applyAlignment="1">
      <alignment vertical="center" wrapText="1"/>
    </xf>
    <xf numFmtId="174" fontId="28" fillId="6" borderId="11" xfId="0" applyNumberFormat="1" applyFont="1" applyFill="1" applyBorder="1" applyAlignment="1">
      <alignment horizontal="right" vertical="center" wrapText="1"/>
    </xf>
    <xf numFmtId="0" fontId="13" fillId="36" borderId="22" xfId="0" applyFont="1" applyFill="1" applyBorder="1" applyAlignment="1">
      <alignment horizontal="center" vertical="top" wrapText="1"/>
    </xf>
    <xf numFmtId="0" fontId="15" fillId="6" borderId="17" xfId="0" applyFont="1" applyFill="1" applyBorder="1" applyAlignment="1">
      <alignment vertical="top" wrapText="1"/>
    </xf>
    <xf numFmtId="0" fontId="0" fillId="6" borderId="0" xfId="0" applyFill="1" applyAlignment="1">
      <alignment wrapText="1"/>
    </xf>
    <xf numFmtId="0" fontId="15" fillId="6" borderId="10" xfId="0" applyFont="1" applyFill="1" applyBorder="1" applyAlignment="1">
      <alignment vertical="top" wrapText="1"/>
    </xf>
    <xf numFmtId="0" fontId="15" fillId="6" borderId="18" xfId="0" applyFont="1" applyFill="1" applyBorder="1" applyAlignment="1">
      <alignment vertical="top" wrapText="1"/>
    </xf>
    <xf numFmtId="174" fontId="15" fillId="6" borderId="10" xfId="0" applyNumberFormat="1" applyFont="1" applyFill="1" applyBorder="1" applyAlignment="1">
      <alignment horizontal="right" vertical="top" wrapText="1"/>
    </xf>
    <xf numFmtId="0" fontId="15" fillId="6" borderId="40" xfId="0" applyFont="1" applyFill="1" applyBorder="1" applyAlignment="1">
      <alignment vertical="top" wrapText="1"/>
    </xf>
    <xf numFmtId="0" fontId="15" fillId="6" borderId="19" xfId="0" applyFont="1" applyFill="1" applyBorder="1" applyAlignment="1">
      <alignment vertical="top" wrapText="1"/>
    </xf>
    <xf numFmtId="0" fontId="0" fillId="6" borderId="42" xfId="0" applyFill="1" applyBorder="1" applyAlignment="1">
      <alignment wrapText="1"/>
    </xf>
    <xf numFmtId="0" fontId="0" fillId="6" borderId="25" xfId="0" applyFill="1" applyBorder="1" applyAlignment="1">
      <alignment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0" fillId="6" borderId="26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15" fillId="6" borderId="12" xfId="0" applyFont="1" applyFill="1" applyBorder="1" applyAlignment="1" applyProtection="1">
      <alignment vertical="top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0" fillId="6" borderId="34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15" fillId="6" borderId="43" xfId="0" applyFont="1" applyFill="1" applyBorder="1" applyAlignment="1" applyProtection="1">
      <alignment vertical="top" wrapText="1"/>
      <protection/>
    </xf>
    <xf numFmtId="0" fontId="15" fillId="6" borderId="43" xfId="0" applyFont="1" applyFill="1" applyBorder="1" applyAlignment="1" applyProtection="1">
      <alignment vertical="center" wrapText="1"/>
      <protection/>
    </xf>
    <xf numFmtId="174" fontId="15" fillId="6" borderId="43" xfId="0" applyNumberFormat="1" applyFont="1" applyFill="1" applyBorder="1" applyAlignment="1">
      <alignment horizontal="right" vertical="center" wrapText="1"/>
    </xf>
    <xf numFmtId="0" fontId="0" fillId="6" borderId="44" xfId="0" applyFill="1" applyBorder="1" applyAlignment="1">
      <alignment wrapText="1"/>
    </xf>
    <xf numFmtId="0" fontId="0" fillId="6" borderId="27" xfId="0" applyFill="1" applyBorder="1" applyAlignment="1">
      <alignment wrapText="1"/>
    </xf>
    <xf numFmtId="0" fontId="18" fillId="6" borderId="45" xfId="0" applyFont="1" applyFill="1" applyBorder="1" applyAlignment="1" applyProtection="1">
      <alignment vertical="top" wrapText="1"/>
      <protection/>
    </xf>
    <xf numFmtId="0" fontId="16" fillId="6" borderId="46" xfId="0" applyFont="1" applyFill="1" applyBorder="1" applyAlignment="1" applyProtection="1">
      <alignment vertical="top" wrapText="1"/>
      <protection/>
    </xf>
    <xf numFmtId="0" fontId="15" fillId="6" borderId="46" xfId="0" applyFont="1" applyFill="1" applyBorder="1" applyAlignment="1" applyProtection="1">
      <alignment vertical="center" wrapText="1"/>
      <protection/>
    </xf>
    <xf numFmtId="174" fontId="15" fillId="6" borderId="46" xfId="0" applyNumberFormat="1" applyFont="1" applyFill="1" applyBorder="1" applyAlignment="1">
      <alignment horizontal="right" vertical="center" wrapText="1"/>
    </xf>
    <xf numFmtId="0" fontId="0" fillId="12" borderId="26" xfId="0" applyFill="1" applyBorder="1" applyAlignment="1">
      <alignment wrapText="1"/>
    </xf>
    <xf numFmtId="0" fontId="0" fillId="12" borderId="0" xfId="0" applyFill="1" applyBorder="1" applyAlignment="1">
      <alignment wrapText="1"/>
    </xf>
    <xf numFmtId="0" fontId="15" fillId="12" borderId="22" xfId="0" applyFont="1" applyFill="1" applyBorder="1" applyAlignment="1" applyProtection="1">
      <alignment vertical="center" wrapText="1"/>
      <protection/>
    </xf>
    <xf numFmtId="174" fontId="15" fillId="12" borderId="22" xfId="0" applyNumberFormat="1" applyFont="1" applyFill="1" applyBorder="1" applyAlignment="1">
      <alignment horizontal="right" vertical="center" wrapText="1"/>
    </xf>
    <xf numFmtId="0" fontId="0" fillId="12" borderId="34" xfId="0" applyFill="1" applyBorder="1" applyAlignment="1">
      <alignment wrapText="1"/>
    </xf>
    <xf numFmtId="0" fontId="0" fillId="12" borderId="44" xfId="0" applyFill="1" applyBorder="1" applyAlignment="1">
      <alignment wrapText="1"/>
    </xf>
    <xf numFmtId="0" fontId="15" fillId="12" borderId="22" xfId="0" applyFont="1" applyFill="1" applyBorder="1" applyAlignment="1" applyProtection="1">
      <alignment vertical="top" wrapText="1"/>
      <protection/>
    </xf>
    <xf numFmtId="0" fontId="15" fillId="12" borderId="12" xfId="0" applyFont="1" applyFill="1" applyBorder="1" applyAlignment="1" applyProtection="1">
      <alignment vertical="center" wrapText="1"/>
      <protection/>
    </xf>
    <xf numFmtId="174" fontId="15" fillId="12" borderId="12" xfId="0" applyNumberFormat="1" applyFont="1" applyFill="1" applyBorder="1" applyAlignment="1">
      <alignment horizontal="right" vertical="center" wrapText="1"/>
    </xf>
    <xf numFmtId="174" fontId="16" fillId="12" borderId="12" xfId="0" applyNumberFormat="1" applyFont="1" applyFill="1" applyBorder="1" applyAlignment="1">
      <alignment horizontal="right" vertical="center" wrapText="1"/>
    </xf>
    <xf numFmtId="0" fontId="29" fillId="12" borderId="21" xfId="0" applyFont="1" applyFill="1" applyBorder="1" applyAlignment="1" applyProtection="1">
      <alignment horizontal="center" wrapText="1"/>
      <protection/>
    </xf>
    <xf numFmtId="0" fontId="0" fillId="12" borderId="12" xfId="0" applyFill="1" applyBorder="1" applyAlignment="1">
      <alignment wrapText="1"/>
    </xf>
    <xf numFmtId="0" fontId="14" fillId="6" borderId="18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wrapText="1"/>
    </xf>
    <xf numFmtId="0" fontId="25" fillId="6" borderId="22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 applyProtection="1">
      <alignment horizontal="left" vertical="center" wrapText="1"/>
      <protection/>
    </xf>
    <xf numFmtId="174" fontId="15" fillId="6" borderId="10" xfId="0" applyNumberFormat="1" applyFont="1" applyFill="1" applyBorder="1" applyAlignment="1">
      <alignment horizontal="right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wrapText="1"/>
    </xf>
    <xf numFmtId="0" fontId="19" fillId="6" borderId="17" xfId="0" applyFont="1" applyFill="1" applyBorder="1" applyAlignment="1">
      <alignment horizontal="center" vertical="top" wrapText="1"/>
    </xf>
    <xf numFmtId="0" fontId="19" fillId="6" borderId="10" xfId="0" applyFont="1" applyFill="1" applyBorder="1" applyAlignment="1">
      <alignment horizontal="center" vertical="top" wrapText="1"/>
    </xf>
    <xf numFmtId="0" fontId="20" fillId="6" borderId="10" xfId="0" applyFont="1" applyFill="1" applyBorder="1" applyAlignment="1">
      <alignment vertical="top" wrapText="1"/>
    </xf>
    <xf numFmtId="0" fontId="21" fillId="6" borderId="15" xfId="0" applyFont="1" applyFill="1" applyBorder="1" applyAlignment="1">
      <alignment vertical="top" wrapText="1"/>
    </xf>
    <xf numFmtId="0" fontId="20" fillId="6" borderId="17" xfId="0" applyFont="1" applyFill="1" applyBorder="1" applyAlignment="1">
      <alignment vertical="top" wrapText="1"/>
    </xf>
    <xf numFmtId="174" fontId="21" fillId="6" borderId="10" xfId="0" applyNumberFormat="1" applyFont="1" applyFill="1" applyBorder="1" applyAlignment="1">
      <alignment horizontal="right" vertical="center" wrapText="1"/>
    </xf>
    <xf numFmtId="176" fontId="21" fillId="6" borderId="10" xfId="0" applyNumberFormat="1" applyFont="1" applyFill="1" applyBorder="1" applyAlignment="1">
      <alignment horizontal="right" vertical="center" wrapText="1"/>
    </xf>
    <xf numFmtId="0" fontId="20" fillId="6" borderId="10" xfId="0" applyFont="1" applyFill="1" applyBorder="1" applyAlignment="1" applyProtection="1">
      <alignment vertical="top" wrapText="1"/>
      <protection/>
    </xf>
    <xf numFmtId="0" fontId="20" fillId="6" borderId="17" xfId="0" applyFont="1" applyFill="1" applyBorder="1" applyAlignment="1" applyProtection="1">
      <alignment vertical="top" wrapText="1"/>
      <protection/>
    </xf>
    <xf numFmtId="0" fontId="21" fillId="6" borderId="15" xfId="0" applyFont="1" applyFill="1" applyBorder="1" applyAlignment="1" applyProtection="1">
      <alignment vertical="top" wrapText="1"/>
      <protection/>
    </xf>
    <xf numFmtId="0" fontId="20" fillId="6" borderId="11" xfId="0" applyFont="1" applyFill="1" applyBorder="1" applyAlignment="1" applyProtection="1">
      <alignment vertical="top" wrapText="1"/>
      <protection/>
    </xf>
    <xf numFmtId="0" fontId="21" fillId="6" borderId="37" xfId="0" applyFont="1" applyFill="1" applyBorder="1" applyAlignment="1" applyProtection="1">
      <alignment vertical="top" wrapText="1"/>
      <protection/>
    </xf>
    <xf numFmtId="0" fontId="20" fillId="6" borderId="18" xfId="0" applyFont="1" applyFill="1" applyBorder="1" applyAlignment="1" applyProtection="1">
      <alignment vertical="top" wrapText="1"/>
      <protection/>
    </xf>
    <xf numFmtId="174" fontId="21" fillId="6" borderId="11" xfId="0" applyNumberFormat="1" applyFont="1" applyFill="1" applyBorder="1" applyAlignment="1">
      <alignment horizontal="right" vertical="top" wrapText="1"/>
    </xf>
    <xf numFmtId="176" fontId="21" fillId="6" borderId="11" xfId="0" applyNumberFormat="1" applyFont="1" applyFill="1" applyBorder="1" applyAlignment="1">
      <alignment horizontal="right" vertical="top" wrapText="1"/>
    </xf>
    <xf numFmtId="0" fontId="0" fillId="6" borderId="40" xfId="0" applyFill="1" applyBorder="1" applyAlignment="1">
      <alignment wrapText="1"/>
    </xf>
    <xf numFmtId="0" fontId="20" fillId="6" borderId="47" xfId="0" applyFont="1" applyFill="1" applyBorder="1" applyAlignment="1">
      <alignment vertical="top" wrapText="1"/>
    </xf>
    <xf numFmtId="174" fontId="21" fillId="6" borderId="47" xfId="0" applyNumberFormat="1" applyFont="1" applyFill="1" applyBorder="1" applyAlignment="1">
      <alignment horizontal="right" vertical="center" wrapText="1"/>
    </xf>
    <xf numFmtId="174" fontId="20" fillId="12" borderId="12" xfId="0" applyNumberFormat="1" applyFont="1" applyFill="1" applyBorder="1" applyAlignment="1">
      <alignment horizontal="right" vertical="center" wrapText="1"/>
    </xf>
    <xf numFmtId="0" fontId="0" fillId="12" borderId="48" xfId="0" applyFill="1" applyBorder="1" applyAlignment="1">
      <alignment wrapText="1"/>
    </xf>
    <xf numFmtId="174" fontId="20" fillId="12" borderId="48" xfId="0" applyNumberFormat="1" applyFont="1" applyFill="1" applyBorder="1" applyAlignment="1">
      <alignment horizontal="right" vertical="center" wrapText="1"/>
    </xf>
    <xf numFmtId="0" fontId="5" fillId="12" borderId="27" xfId="0" applyFont="1" applyFill="1" applyBorder="1" applyAlignment="1" applyProtection="1">
      <alignment horizontal="left" wrapText="1"/>
      <protection/>
    </xf>
    <xf numFmtId="0" fontId="5" fillId="12" borderId="49" xfId="0" applyFont="1" applyFill="1" applyBorder="1" applyAlignment="1" applyProtection="1">
      <alignment horizontal="left" wrapText="1"/>
      <protection/>
    </xf>
    <xf numFmtId="0" fontId="5" fillId="12" borderId="45" xfId="0" applyFont="1" applyFill="1" applyBorder="1" applyAlignment="1" applyProtection="1">
      <alignment horizontal="left" wrapText="1"/>
      <protection/>
    </xf>
    <xf numFmtId="0" fontId="0" fillId="12" borderId="50" xfId="0" applyFill="1" applyBorder="1" applyAlignment="1">
      <alignment wrapText="1"/>
    </xf>
    <xf numFmtId="174" fontId="20" fillId="12" borderId="50" xfId="0" applyNumberFormat="1" applyFont="1" applyFill="1" applyBorder="1" applyAlignment="1">
      <alignment horizontal="right" vertical="center" wrapText="1"/>
    </xf>
    <xf numFmtId="0" fontId="13" fillId="6" borderId="51" xfId="0" applyFont="1" applyFill="1" applyBorder="1" applyAlignment="1">
      <alignment horizontal="center" vertical="top" wrapText="1"/>
    </xf>
    <xf numFmtId="174" fontId="21" fillId="0" borderId="43" xfId="0" applyNumberFormat="1" applyFont="1" applyFill="1" applyBorder="1" applyAlignment="1">
      <alignment horizontal="right" vertical="center" wrapText="1"/>
    </xf>
    <xf numFmtId="176" fontId="21" fillId="0" borderId="43" xfId="0" applyNumberFormat="1" applyFont="1" applyFill="1" applyBorder="1" applyAlignment="1">
      <alignment horizontal="right" vertical="center" wrapText="1"/>
    </xf>
    <xf numFmtId="0" fontId="4" fillId="6" borderId="23" xfId="0" applyFont="1" applyFill="1" applyBorder="1" applyAlignment="1">
      <alignment horizontal="center" vertical="top" wrapText="1"/>
    </xf>
    <xf numFmtId="0" fontId="4" fillId="6" borderId="21" xfId="0" applyFont="1" applyFill="1" applyBorder="1" applyAlignment="1">
      <alignment horizontal="center" vertical="top" wrapText="1"/>
    </xf>
    <xf numFmtId="172" fontId="5" fillId="6" borderId="10" xfId="0" applyNumberFormat="1" applyFont="1" applyFill="1" applyBorder="1" applyAlignment="1" applyProtection="1">
      <alignment horizontal="left" vertical="center" wrapText="1"/>
      <protection/>
    </xf>
    <xf numFmtId="0" fontId="10" fillId="6" borderId="10" xfId="0" applyFont="1" applyFill="1" applyBorder="1" applyAlignment="1" applyProtection="1">
      <alignment vertical="center" wrapText="1"/>
      <protection/>
    </xf>
    <xf numFmtId="0" fontId="13" fillId="6" borderId="11" xfId="0" applyFont="1" applyFill="1" applyBorder="1" applyAlignment="1">
      <alignment horizontal="center" wrapText="1"/>
    </xf>
    <xf numFmtId="0" fontId="18" fillId="6" borderId="12" xfId="0" applyFont="1" applyFill="1" applyBorder="1" applyAlignment="1">
      <alignment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vertical="center" wrapText="1"/>
    </xf>
    <xf numFmtId="0" fontId="26" fillId="6" borderId="21" xfId="0" applyFont="1" applyFill="1" applyBorder="1" applyAlignment="1">
      <alignment wrapText="1"/>
    </xf>
    <xf numFmtId="0" fontId="14" fillId="6" borderId="21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26" fillId="6" borderId="21" xfId="0" applyFont="1" applyFill="1" applyBorder="1" applyAlignment="1">
      <alignment horizontal="center" wrapText="1"/>
    </xf>
    <xf numFmtId="0" fontId="13" fillId="6" borderId="21" xfId="0" applyFont="1" applyFill="1" applyBorder="1" applyAlignment="1">
      <alignment horizontal="center" wrapText="1"/>
    </xf>
    <xf numFmtId="0" fontId="26" fillId="6" borderId="22" xfId="0" applyFont="1" applyFill="1" applyBorder="1" applyAlignment="1">
      <alignment wrapText="1"/>
    </xf>
    <xf numFmtId="0" fontId="13" fillId="6" borderId="22" xfId="0" applyFont="1" applyFill="1" applyBorder="1" applyAlignment="1">
      <alignment horizontal="center" vertical="top" wrapText="1"/>
    </xf>
    <xf numFmtId="0" fontId="32" fillId="6" borderId="1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172" fontId="5" fillId="6" borderId="12" xfId="0" applyNumberFormat="1" applyFont="1" applyFill="1" applyBorder="1" applyAlignment="1">
      <alignment horizontal="right" vertical="center" wrapText="1"/>
    </xf>
    <xf numFmtId="0" fontId="25" fillId="0" borderId="0" xfId="53" applyFont="1">
      <alignment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vertical="top" wrapText="1"/>
      <protection/>
    </xf>
    <xf numFmtId="0" fontId="9" fillId="0" borderId="12" xfId="0" applyFont="1" applyFill="1" applyBorder="1" applyAlignment="1">
      <alignment horizontal="left" vertical="center" wrapText="1"/>
    </xf>
    <xf numFmtId="0" fontId="25" fillId="0" borderId="12" xfId="53" applyFont="1" applyBorder="1">
      <alignment wrapText="1"/>
      <protection/>
    </xf>
    <xf numFmtId="0" fontId="83" fillId="0" borderId="0" xfId="53" applyFont="1" applyAlignment="1">
      <alignment vertical="center" wrapText="1"/>
      <protection/>
    </xf>
    <xf numFmtId="0" fontId="32" fillId="6" borderId="20" xfId="53" applyFont="1" applyFill="1" applyBorder="1" applyAlignment="1">
      <alignment horizontal="center" wrapText="1"/>
      <protection/>
    </xf>
    <xf numFmtId="0" fontId="25" fillId="6" borderId="22" xfId="53" applyFont="1" applyFill="1" applyBorder="1">
      <alignment wrapText="1"/>
      <protection/>
    </xf>
    <xf numFmtId="0" fontId="13" fillId="6" borderId="12" xfId="53" applyFont="1" applyFill="1" applyBorder="1" applyAlignment="1">
      <alignment horizontal="center" vertical="top" wrapText="1"/>
      <protection/>
    </xf>
    <xf numFmtId="0" fontId="25" fillId="6" borderId="12" xfId="53" applyFont="1" applyFill="1" applyBorder="1" applyAlignment="1">
      <alignment horizontal="center" wrapText="1"/>
      <protection/>
    </xf>
    <xf numFmtId="0" fontId="9" fillId="6" borderId="12" xfId="0" applyFont="1" applyFill="1" applyBorder="1" applyAlignment="1">
      <alignment wrapText="1"/>
    </xf>
    <xf numFmtId="0" fontId="5" fillId="6" borderId="12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38" fillId="0" borderId="0" xfId="53" applyFont="1" applyAlignment="1">
      <alignment wrapText="1"/>
      <protection/>
    </xf>
    <xf numFmtId="0" fontId="2" fillId="0" borderId="0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18" fillId="0" borderId="17" xfId="0" applyFont="1" applyFill="1" applyBorder="1" applyAlignment="1">
      <alignment vertical="top" wrapText="1"/>
    </xf>
    <xf numFmtId="0" fontId="19" fillId="0" borderId="17" xfId="0" applyFont="1" applyFill="1" applyBorder="1" applyAlignment="1" applyProtection="1">
      <alignment vertical="top" wrapText="1"/>
      <protection/>
    </xf>
    <xf numFmtId="0" fontId="18" fillId="0" borderId="17" xfId="0" applyFont="1" applyFill="1" applyBorder="1" applyAlignment="1" applyProtection="1">
      <alignment vertical="top" wrapText="1"/>
      <protection/>
    </xf>
    <xf numFmtId="0" fontId="19" fillId="0" borderId="20" xfId="0" applyFont="1" applyFill="1" applyBorder="1" applyAlignment="1">
      <alignment vertical="top" wrapText="1"/>
    </xf>
    <xf numFmtId="0" fontId="19" fillId="0" borderId="12" xfId="0" applyFont="1" applyFill="1" applyBorder="1" applyAlignment="1" applyProtection="1">
      <alignment vertical="top" wrapText="1"/>
      <protection/>
    </xf>
    <xf numFmtId="172" fontId="19" fillId="0" borderId="0" xfId="0" applyNumberFormat="1" applyFont="1" applyFill="1" applyBorder="1" applyAlignment="1">
      <alignment horizontal="right" vertical="top" wrapText="1"/>
    </xf>
    <xf numFmtId="0" fontId="19" fillId="0" borderId="18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>
      <alignment vertical="top" wrapText="1"/>
    </xf>
    <xf numFmtId="0" fontId="27" fillId="6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vertical="top" wrapText="1"/>
      <protection/>
    </xf>
    <xf numFmtId="0" fontId="18" fillId="6" borderId="12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1" fillId="0" borderId="0" xfId="55" applyFont="1">
      <alignment/>
      <protection/>
    </xf>
    <xf numFmtId="0" fontId="40" fillId="0" borderId="0" xfId="55">
      <alignment/>
      <protection/>
    </xf>
    <xf numFmtId="0" fontId="40" fillId="0" borderId="12" xfId="55" applyBorder="1">
      <alignment/>
      <protection/>
    </xf>
    <xf numFmtId="0" fontId="40" fillId="0" borderId="12" xfId="55" applyFill="1" applyBorder="1">
      <alignment/>
      <protection/>
    </xf>
    <xf numFmtId="0" fontId="40" fillId="0" borderId="0" xfId="55" applyFill="1" applyBorder="1" applyAlignment="1">
      <alignment horizontal="center"/>
      <protection/>
    </xf>
    <xf numFmtId="0" fontId="40" fillId="0" borderId="0" xfId="55" applyFill="1" applyBorder="1">
      <alignment/>
      <protection/>
    </xf>
    <xf numFmtId="0" fontId="40" fillId="0" borderId="0" xfId="55" applyFill="1">
      <alignment/>
      <protection/>
    </xf>
    <xf numFmtId="0" fontId="40" fillId="0" borderId="0" xfId="55" applyAlignment="1">
      <alignment horizontal="left"/>
      <protection/>
    </xf>
    <xf numFmtId="0" fontId="40" fillId="0" borderId="0" xfId="55" applyAlignment="1">
      <alignment/>
      <protection/>
    </xf>
    <xf numFmtId="0" fontId="40" fillId="0" borderId="27" xfId="55" applyBorder="1" applyAlignment="1">
      <alignment vertical="center"/>
      <protection/>
    </xf>
    <xf numFmtId="0" fontId="40" fillId="0" borderId="27" xfId="55" applyFill="1" applyBorder="1" applyAlignment="1">
      <alignment vertical="center"/>
      <protection/>
    </xf>
    <xf numFmtId="0" fontId="40" fillId="0" borderId="0" xfId="55" applyFont="1" applyAlignment="1">
      <alignment wrapText="1"/>
      <protection/>
    </xf>
    <xf numFmtId="0" fontId="40" fillId="0" borderId="27" xfId="55" applyFill="1" applyBorder="1">
      <alignment/>
      <protection/>
    </xf>
    <xf numFmtId="0" fontId="40" fillId="0" borderId="12" xfId="55" applyFill="1" applyBorder="1" applyAlignment="1">
      <alignment horizontal="left"/>
      <protection/>
    </xf>
    <xf numFmtId="0" fontId="40" fillId="0" borderId="12" xfId="55" applyFill="1" applyBorder="1" applyAlignment="1">
      <alignment horizontal="center" vertical="center" wrapText="1"/>
      <protection/>
    </xf>
    <xf numFmtId="0" fontId="41" fillId="6" borderId="12" xfId="55" applyFont="1" applyFill="1" applyBorder="1">
      <alignment/>
      <protection/>
    </xf>
    <xf numFmtId="0" fontId="42" fillId="6" borderId="12" xfId="55" applyFont="1" applyFill="1" applyBorder="1" applyAlignment="1">
      <alignment horizontal="center" vertical="center" wrapText="1"/>
      <protection/>
    </xf>
    <xf numFmtId="0" fontId="42" fillId="6" borderId="27" xfId="55" applyFont="1" applyFill="1" applyBorder="1" applyAlignment="1">
      <alignment horizontal="center" vertical="center" wrapText="1"/>
      <protection/>
    </xf>
    <xf numFmtId="0" fontId="40" fillId="6" borderId="12" xfId="55" applyFill="1" applyBorder="1" applyAlignment="1">
      <alignment horizontal="center"/>
      <protection/>
    </xf>
    <xf numFmtId="0" fontId="40" fillId="6" borderId="12" xfId="55" applyFill="1" applyBorder="1" applyAlignment="1">
      <alignment horizontal="center" vertical="center"/>
      <protection/>
    </xf>
    <xf numFmtId="0" fontId="40" fillId="6" borderId="27" xfId="55" applyFill="1" applyBorder="1" applyAlignment="1">
      <alignment horizontal="center" vertical="center"/>
      <protection/>
    </xf>
    <xf numFmtId="0" fontId="41" fillId="6" borderId="12" xfId="55" applyFont="1" applyFill="1" applyBorder="1" applyAlignment="1">
      <alignment/>
      <protection/>
    </xf>
    <xf numFmtId="0" fontId="41" fillId="0" borderId="0" xfId="55" applyFont="1" applyAlignment="1">
      <alignment horizontal="center"/>
      <protection/>
    </xf>
    <xf numFmtId="0" fontId="43" fillId="0" borderId="0" xfId="55" applyFont="1">
      <alignment/>
      <protection/>
    </xf>
    <xf numFmtId="0" fontId="41" fillId="0" borderId="0" xfId="55" applyFont="1" applyAlignment="1">
      <alignment vertical="top"/>
      <protection/>
    </xf>
    <xf numFmtId="0" fontId="40" fillId="0" borderId="0" xfId="55" applyFont="1" applyAlignment="1">
      <alignment/>
      <protection/>
    </xf>
    <xf numFmtId="0" fontId="40" fillId="0" borderId="12" xfId="55" applyFill="1" applyBorder="1" applyAlignment="1">
      <alignment horizontal="center" vertical="center"/>
      <protection/>
    </xf>
    <xf numFmtId="0" fontId="40" fillId="0" borderId="0" xfId="55" applyFont="1">
      <alignment/>
      <protection/>
    </xf>
    <xf numFmtId="0" fontId="40" fillId="0" borderId="27" xfId="55" applyFill="1" applyBorder="1" applyAlignment="1">
      <alignment horizontal="center" vertical="center"/>
      <protection/>
    </xf>
    <xf numFmtId="0" fontId="40" fillId="6" borderId="20" xfId="55" applyFill="1" applyBorder="1" applyAlignment="1">
      <alignment horizontal="center"/>
      <protection/>
    </xf>
    <xf numFmtId="0" fontId="40" fillId="6" borderId="20" xfId="55" applyFill="1" applyBorder="1" applyAlignment="1">
      <alignment/>
      <protection/>
    </xf>
    <xf numFmtId="0" fontId="40" fillId="6" borderId="42" xfId="55" applyFill="1" applyBorder="1" applyAlignment="1">
      <alignment/>
      <protection/>
    </xf>
    <xf numFmtId="0" fontId="40" fillId="6" borderId="21" xfId="55" applyFill="1" applyBorder="1" applyAlignment="1">
      <alignment/>
      <protection/>
    </xf>
    <xf numFmtId="0" fontId="40" fillId="6" borderId="25" xfId="55" applyFill="1" applyBorder="1" applyAlignment="1">
      <alignment/>
      <protection/>
    </xf>
    <xf numFmtId="0" fontId="40" fillId="6" borderId="22" xfId="55" applyFill="1" applyBorder="1" applyAlignment="1">
      <alignment/>
      <protection/>
    </xf>
    <xf numFmtId="0" fontId="40" fillId="6" borderId="44" xfId="55" applyFill="1" applyBorder="1" applyAlignment="1">
      <alignment/>
      <protection/>
    </xf>
    <xf numFmtId="0" fontId="40" fillId="36" borderId="0" xfId="55" applyFill="1">
      <alignment/>
      <protection/>
    </xf>
    <xf numFmtId="0" fontId="40" fillId="36" borderId="20" xfId="55" applyFill="1" applyBorder="1">
      <alignment/>
      <protection/>
    </xf>
    <xf numFmtId="0" fontId="40" fillId="36" borderId="0" xfId="55" applyFill="1" applyAlignment="1">
      <alignment horizontal="center"/>
      <protection/>
    </xf>
    <xf numFmtId="0" fontId="40" fillId="36" borderId="21" xfId="55" applyFill="1" applyBorder="1" applyAlignment="1">
      <alignment horizontal="center"/>
      <protection/>
    </xf>
    <xf numFmtId="0" fontId="40" fillId="36" borderId="21" xfId="55" applyFill="1" applyBorder="1">
      <alignment/>
      <protection/>
    </xf>
    <xf numFmtId="0" fontId="40" fillId="36" borderId="34" xfId="55" applyFill="1" applyBorder="1">
      <alignment/>
      <protection/>
    </xf>
    <xf numFmtId="0" fontId="40" fillId="36" borderId="22" xfId="55" applyFill="1" applyBorder="1">
      <alignment/>
      <protection/>
    </xf>
    <xf numFmtId="0" fontId="40" fillId="0" borderId="12" xfId="55" applyFont="1" applyFill="1" applyBorder="1" applyAlignment="1">
      <alignment horizontal="center" vertical="center" wrapText="1"/>
      <protection/>
    </xf>
    <xf numFmtId="0" fontId="41" fillId="6" borderId="12" xfId="55" applyFont="1" applyFill="1" applyBorder="1" applyAlignment="1">
      <alignment horizontal="center" vertical="center"/>
      <protection/>
    </xf>
    <xf numFmtId="191" fontId="41" fillId="6" borderId="21" xfId="55" applyNumberFormat="1" applyFont="1" applyFill="1" applyBorder="1" applyAlignment="1">
      <alignment horizontal="center"/>
      <protection/>
    </xf>
    <xf numFmtId="0" fontId="40" fillId="36" borderId="52" xfId="55" applyFill="1" applyBorder="1">
      <alignment/>
      <protection/>
    </xf>
    <xf numFmtId="0" fontId="40" fillId="36" borderId="26" xfId="55" applyFill="1" applyBorder="1" applyAlignment="1">
      <alignment horizontal="center"/>
      <protection/>
    </xf>
    <xf numFmtId="0" fontId="40" fillId="36" borderId="26" xfId="55" applyFill="1" applyBorder="1">
      <alignment/>
      <protection/>
    </xf>
    <xf numFmtId="0" fontId="40" fillId="6" borderId="20" xfId="55" applyFill="1" applyBorder="1">
      <alignment/>
      <protection/>
    </xf>
    <xf numFmtId="0" fontId="40" fillId="6" borderId="21" xfId="55" applyFill="1" applyBorder="1">
      <alignment/>
      <protection/>
    </xf>
    <xf numFmtId="0" fontId="40" fillId="6" borderId="22" xfId="55" applyFill="1" applyBorder="1">
      <alignment/>
      <protection/>
    </xf>
    <xf numFmtId="0" fontId="44" fillId="0" borderId="12" xfId="55" applyFont="1" applyFill="1" applyBorder="1" applyAlignment="1">
      <alignment horizontal="center" vertical="center" wrapText="1"/>
      <protection/>
    </xf>
    <xf numFmtId="0" fontId="40" fillId="0" borderId="12" xfId="55" applyFill="1" applyBorder="1" applyAlignment="1">
      <alignment horizontal="left" vertical="center"/>
      <protection/>
    </xf>
    <xf numFmtId="0" fontId="41" fillId="6" borderId="27" xfId="55" applyFont="1" applyFill="1" applyBorder="1" applyAlignment="1">
      <alignment horizontal="center" vertical="center"/>
      <protection/>
    </xf>
    <xf numFmtId="0" fontId="12" fillId="0" borderId="12" xfId="0" applyFont="1" applyFill="1" applyBorder="1" applyAlignment="1" applyProtection="1">
      <alignment wrapText="1"/>
      <protection/>
    </xf>
    <xf numFmtId="0" fontId="84" fillId="0" borderId="0" xfId="0" applyFont="1" applyFill="1" applyAlignment="1">
      <alignment wrapText="1"/>
    </xf>
    <xf numFmtId="0" fontId="26" fillId="2" borderId="20" xfId="0" applyFont="1" applyFill="1" applyBorder="1" applyAlignment="1">
      <alignment horizontal="center" wrapText="1"/>
    </xf>
    <xf numFmtId="0" fontId="13" fillId="2" borderId="20" xfId="0" applyFont="1" applyFill="1" applyBorder="1" applyAlignment="1">
      <alignment horizontal="center" wrapText="1"/>
    </xf>
    <xf numFmtId="0" fontId="0" fillId="2" borderId="22" xfId="0" applyFill="1" applyBorder="1" applyAlignment="1">
      <alignment wrapText="1"/>
    </xf>
    <xf numFmtId="0" fontId="13" fillId="2" borderId="22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wrapText="1"/>
    </xf>
    <xf numFmtId="174" fontId="13" fillId="2" borderId="12" xfId="0" applyNumberFormat="1" applyFont="1" applyFill="1" applyBorder="1" applyAlignment="1">
      <alignment horizontal="right" vertical="center" wrapText="1"/>
    </xf>
    <xf numFmtId="174" fontId="19" fillId="2" borderId="12" xfId="0" applyNumberFormat="1" applyFont="1" applyFill="1" applyBorder="1" applyAlignment="1">
      <alignment horizontal="right" vertical="center" wrapText="1"/>
    </xf>
    <xf numFmtId="0" fontId="14" fillId="2" borderId="12" xfId="0" applyFont="1" applyFill="1" applyBorder="1" applyAlignment="1" applyProtection="1">
      <alignment horizontal="left" vertical="top" wrapText="1"/>
      <protection/>
    </xf>
    <xf numFmtId="0" fontId="13" fillId="2" borderId="27" xfId="0" applyFont="1" applyFill="1" applyBorder="1" applyAlignment="1" applyProtection="1">
      <alignment horizontal="left" vertical="top" wrapText="1"/>
      <protection/>
    </xf>
    <xf numFmtId="0" fontId="14" fillId="2" borderId="45" xfId="0" applyFont="1" applyFill="1" applyBorder="1" applyAlignment="1" applyProtection="1">
      <alignment horizontal="left" vertical="top" wrapText="1"/>
      <protection/>
    </xf>
    <xf numFmtId="0" fontId="3" fillId="2" borderId="27" xfId="0" applyFont="1" applyFill="1" applyBorder="1" applyAlignment="1" applyProtection="1">
      <alignment horizontal="left" vertical="top" wrapText="1"/>
      <protection/>
    </xf>
    <xf numFmtId="0" fontId="14" fillId="2" borderId="49" xfId="0" applyFont="1" applyFill="1" applyBorder="1" applyAlignment="1" applyProtection="1">
      <alignment horizontal="left" vertical="top" wrapText="1"/>
      <protection/>
    </xf>
    <xf numFmtId="174" fontId="18" fillId="2" borderId="12" xfId="0" applyNumberFormat="1" applyFont="1" applyFill="1" applyBorder="1" applyAlignment="1">
      <alignment horizontal="right" vertical="center" wrapText="1"/>
    </xf>
    <xf numFmtId="0" fontId="4" fillId="2" borderId="27" xfId="0" applyFont="1" applyFill="1" applyBorder="1" applyAlignment="1" applyProtection="1">
      <alignment horizontal="left" vertical="top" wrapText="1"/>
      <protection/>
    </xf>
    <xf numFmtId="0" fontId="13" fillId="2" borderId="49" xfId="0" applyFont="1" applyFill="1" applyBorder="1" applyAlignment="1" applyProtection="1">
      <alignment horizontal="left" vertical="top" wrapText="1"/>
      <protection/>
    </xf>
    <xf numFmtId="0" fontId="13" fillId="2" borderId="45" xfId="0" applyFont="1" applyFill="1" applyBorder="1" applyAlignment="1" applyProtection="1">
      <alignment horizontal="left" vertical="top" wrapText="1"/>
      <protection/>
    </xf>
    <xf numFmtId="0" fontId="0" fillId="2" borderId="20" xfId="0" applyFill="1" applyBorder="1" applyAlignment="1">
      <alignment horizontal="center" wrapText="1"/>
    </xf>
    <xf numFmtId="0" fontId="13" fillId="2" borderId="20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top" wrapText="1"/>
    </xf>
    <xf numFmtId="0" fontId="13" fillId="2" borderId="53" xfId="0" applyFont="1" applyFill="1" applyBorder="1" applyAlignment="1">
      <alignment horizontal="center" vertical="top" wrapText="1"/>
    </xf>
    <xf numFmtId="174" fontId="15" fillId="2" borderId="12" xfId="0" applyNumberFormat="1" applyFont="1" applyFill="1" applyBorder="1" applyAlignment="1">
      <alignment horizontal="right" vertical="center" wrapText="1"/>
    </xf>
    <xf numFmtId="174" fontId="16" fillId="2" borderId="12" xfId="0" applyNumberFormat="1" applyFont="1" applyFill="1" applyBorder="1" applyAlignment="1">
      <alignment horizontal="right" vertical="center" wrapText="1"/>
    </xf>
    <xf numFmtId="0" fontId="13" fillId="2" borderId="12" xfId="0" applyFont="1" applyFill="1" applyBorder="1" applyAlignment="1">
      <alignment horizontal="right" vertical="center" wrapText="1"/>
    </xf>
    <xf numFmtId="174" fontId="15" fillId="2" borderId="12" xfId="0" applyNumberFormat="1" applyFont="1" applyFill="1" applyBorder="1" applyAlignment="1">
      <alignment horizontal="right" vertical="top" wrapText="1"/>
    </xf>
    <xf numFmtId="172" fontId="4" fillId="6" borderId="10" xfId="0" applyNumberFormat="1" applyFont="1" applyFill="1" applyBorder="1" applyAlignment="1">
      <alignment horizontal="right" vertical="center" wrapText="1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33" borderId="12" xfId="0" applyFont="1" applyFill="1" applyBorder="1" applyAlignment="1" applyProtection="1">
      <alignment horizontal="right"/>
      <protection locked="0"/>
    </xf>
    <xf numFmtId="0" fontId="23" fillId="0" borderId="12" xfId="0" applyFont="1" applyFill="1" applyBorder="1" applyAlignment="1" applyProtection="1">
      <alignment horizontal="right"/>
      <protection locked="0"/>
    </xf>
    <xf numFmtId="0" fontId="46" fillId="0" borderId="12" xfId="0" applyFont="1" applyFill="1" applyBorder="1" applyAlignment="1">
      <alignment horizontal="right"/>
    </xf>
    <xf numFmtId="0" fontId="46" fillId="0" borderId="12" xfId="54" applyFont="1" applyFill="1" applyBorder="1" applyAlignment="1" applyProtection="1">
      <alignment horizontal="center" vertical="center"/>
      <protection/>
    </xf>
    <xf numFmtId="0" fontId="23" fillId="0" borderId="12" xfId="54" applyFont="1" applyFill="1" applyBorder="1" applyAlignment="1" applyProtection="1">
      <alignment horizontal="center" vertical="center"/>
      <protection locked="0"/>
    </xf>
    <xf numFmtId="0" fontId="46" fillId="0" borderId="12" xfId="54" applyFont="1" applyFill="1" applyBorder="1" applyAlignment="1" applyProtection="1">
      <alignment horizontal="right"/>
      <protection/>
    </xf>
    <xf numFmtId="172" fontId="19" fillId="0" borderId="10" xfId="0" applyNumberFormat="1" applyFont="1" applyFill="1" applyBorder="1" applyAlignment="1">
      <alignment horizontal="right" vertical="top" wrapText="1"/>
    </xf>
    <xf numFmtId="172" fontId="19" fillId="0" borderId="11" xfId="0" applyNumberFormat="1" applyFont="1" applyFill="1" applyBorder="1" applyAlignment="1">
      <alignment horizontal="right" vertical="top" wrapText="1"/>
    </xf>
    <xf numFmtId="172" fontId="19" fillId="0" borderId="12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13" fillId="6" borderId="27" xfId="0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wrapText="1"/>
    </xf>
    <xf numFmtId="0" fontId="12" fillId="0" borderId="16" xfId="0" applyFont="1" applyBorder="1" applyAlignment="1">
      <alignment horizontal="left" wrapText="1"/>
    </xf>
    <xf numFmtId="0" fontId="5" fillId="0" borderId="16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0" fillId="6" borderId="54" xfId="0" applyFont="1" applyFill="1" applyBorder="1" applyAlignment="1" applyProtection="1">
      <alignment horizontal="left" vertical="center" wrapText="1"/>
      <protection/>
    </xf>
    <xf numFmtId="0" fontId="10" fillId="6" borderId="17" xfId="0" applyFont="1" applyFill="1" applyBorder="1" applyAlignment="1" applyProtection="1">
      <alignment horizontal="left" vertical="center" wrapText="1"/>
      <protection/>
    </xf>
    <xf numFmtId="0" fontId="5" fillId="6" borderId="33" xfId="0" applyFont="1" applyFill="1" applyBorder="1" applyAlignment="1" applyProtection="1">
      <alignment horizontal="left" vertical="center" wrapText="1"/>
      <protection/>
    </xf>
    <xf numFmtId="0" fontId="5" fillId="6" borderId="17" xfId="0" applyFont="1" applyFill="1" applyBorder="1" applyAlignment="1" applyProtection="1">
      <alignment horizontal="left" vertical="center" wrapText="1"/>
      <protection/>
    </xf>
    <xf numFmtId="0" fontId="11" fillId="6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1" fillId="6" borderId="1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6" borderId="14" xfId="0" applyFont="1" applyFill="1" applyBorder="1" applyAlignment="1">
      <alignment horizontal="center" vertical="top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left" vertical="top" wrapText="1"/>
    </xf>
    <xf numFmtId="0" fontId="14" fillId="2" borderId="49" xfId="0" applyFont="1" applyFill="1" applyBorder="1" applyAlignment="1">
      <alignment horizontal="left" vertical="top" wrapText="1"/>
    </xf>
    <xf numFmtId="0" fontId="14" fillId="2" borderId="45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horizontal="left" vertical="top" wrapText="1"/>
    </xf>
    <xf numFmtId="0" fontId="13" fillId="0" borderId="20" xfId="0" applyFont="1" applyFill="1" applyBorder="1" applyAlignment="1" applyProtection="1">
      <alignment horizontal="left" vertical="top" wrapText="1"/>
      <protection/>
    </xf>
    <xf numFmtId="0" fontId="13" fillId="0" borderId="22" xfId="0" applyFont="1" applyFill="1" applyBorder="1" applyAlignment="1" applyProtection="1">
      <alignment horizontal="left" vertical="top" wrapText="1"/>
      <protection/>
    </xf>
    <xf numFmtId="0" fontId="14" fillId="2" borderId="27" xfId="0" applyFont="1" applyFill="1" applyBorder="1" applyAlignment="1" applyProtection="1">
      <alignment horizontal="left" vertical="top" wrapText="1"/>
      <protection/>
    </xf>
    <xf numFmtId="0" fontId="14" fillId="2" borderId="49" xfId="0" applyFont="1" applyFill="1" applyBorder="1" applyAlignment="1" applyProtection="1">
      <alignment horizontal="left" vertical="top" wrapText="1"/>
      <protection/>
    </xf>
    <xf numFmtId="0" fontId="14" fillId="2" borderId="45" xfId="0" applyFont="1" applyFill="1" applyBorder="1" applyAlignment="1" applyProtection="1">
      <alignment horizontal="left" vertical="top" wrapText="1"/>
      <protection/>
    </xf>
    <xf numFmtId="0" fontId="14" fillId="0" borderId="20" xfId="0" applyFont="1" applyFill="1" applyBorder="1" applyAlignment="1" applyProtection="1">
      <alignment horizontal="left" vertical="top" wrapText="1"/>
      <protection/>
    </xf>
    <xf numFmtId="0" fontId="14" fillId="0" borderId="21" xfId="0" applyFont="1" applyFill="1" applyBorder="1" applyAlignment="1" applyProtection="1">
      <alignment horizontal="left" vertical="top" wrapText="1"/>
      <protection/>
    </xf>
    <xf numFmtId="0" fontId="14" fillId="0" borderId="22" xfId="0" applyFont="1" applyFill="1" applyBorder="1" applyAlignment="1" applyProtection="1">
      <alignment horizontal="left" vertical="top" wrapText="1"/>
      <protection/>
    </xf>
    <xf numFmtId="0" fontId="13" fillId="0" borderId="21" xfId="0" applyFont="1" applyFill="1" applyBorder="1" applyAlignment="1" applyProtection="1">
      <alignment horizontal="left" vertical="top" wrapText="1"/>
      <protection/>
    </xf>
    <xf numFmtId="0" fontId="13" fillId="2" borderId="52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left" vertical="top" wrapText="1"/>
      <protection/>
    </xf>
    <xf numFmtId="0" fontId="13" fillId="2" borderId="27" xfId="0" applyFont="1" applyFill="1" applyBorder="1" applyAlignment="1">
      <alignment horizontal="center" vertical="top" wrapText="1"/>
    </xf>
    <xf numFmtId="0" fontId="13" fillId="2" borderId="45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5" fillId="0" borderId="18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6" borderId="33" xfId="0" applyFont="1" applyFill="1" applyBorder="1" applyAlignment="1">
      <alignment horizontal="left" vertical="top" wrapText="1"/>
    </xf>
    <xf numFmtId="0" fontId="15" fillId="6" borderId="1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5" fillId="6" borderId="54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 applyProtection="1">
      <alignment horizontal="left" vertical="top" wrapText="1"/>
      <protection/>
    </xf>
    <xf numFmtId="0" fontId="16" fillId="0" borderId="22" xfId="0" applyFont="1" applyFill="1" applyBorder="1" applyAlignment="1" applyProtection="1">
      <alignment horizontal="left" vertical="top" wrapText="1"/>
      <protection/>
    </xf>
    <xf numFmtId="0" fontId="18" fillId="0" borderId="42" xfId="0" applyFont="1" applyFill="1" applyBorder="1" applyAlignment="1" applyProtection="1">
      <alignment horizontal="left" vertical="top" wrapText="1"/>
      <protection/>
    </xf>
    <xf numFmtId="0" fontId="18" fillId="0" borderId="25" xfId="0" applyFont="1" applyFill="1" applyBorder="1" applyAlignment="1" applyProtection="1">
      <alignment horizontal="left" vertical="top" wrapText="1"/>
      <protection/>
    </xf>
    <xf numFmtId="0" fontId="13" fillId="6" borderId="12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top" wrapText="1"/>
    </xf>
    <xf numFmtId="0" fontId="16" fillId="0" borderId="2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>
      <alignment horizontal="center" wrapText="1"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0" fontId="26" fillId="6" borderId="27" xfId="0" applyFont="1" applyFill="1" applyBorder="1" applyAlignment="1">
      <alignment horizontal="center" vertical="center" wrapText="1"/>
    </xf>
    <xf numFmtId="0" fontId="26" fillId="6" borderId="4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26" fillId="6" borderId="27" xfId="0" applyFont="1" applyFill="1" applyBorder="1" applyAlignment="1">
      <alignment horizontal="center" wrapText="1"/>
    </xf>
    <xf numFmtId="0" fontId="26" fillId="6" borderId="45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top" wrapText="1"/>
    </xf>
    <xf numFmtId="0" fontId="14" fillId="6" borderId="27" xfId="0" applyFont="1" applyFill="1" applyBorder="1" applyAlignment="1">
      <alignment horizontal="center" vertical="center" wrapText="1"/>
    </xf>
    <xf numFmtId="0" fontId="14" fillId="6" borderId="45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top" wrapText="1"/>
    </xf>
    <xf numFmtId="0" fontId="19" fillId="6" borderId="12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18" fillId="6" borderId="27" xfId="0" applyFont="1" applyFill="1" applyBorder="1" applyAlignment="1" applyProtection="1">
      <alignment horizontal="center" vertical="top" wrapText="1"/>
      <protection/>
    </xf>
    <xf numFmtId="0" fontId="18" fillId="6" borderId="49" xfId="0" applyFont="1" applyFill="1" applyBorder="1" applyAlignment="1" applyProtection="1">
      <alignment horizontal="center" vertical="top" wrapText="1"/>
      <protection/>
    </xf>
    <xf numFmtId="0" fontId="18" fillId="6" borderId="45" xfId="0" applyFont="1" applyFill="1" applyBorder="1" applyAlignment="1" applyProtection="1">
      <alignment horizontal="center" vertical="top" wrapText="1"/>
      <protection/>
    </xf>
    <xf numFmtId="0" fontId="27" fillId="6" borderId="27" xfId="0" applyFont="1" applyFill="1" applyBorder="1" applyAlignment="1">
      <alignment horizontal="center" wrapText="1"/>
    </xf>
    <xf numFmtId="0" fontId="27" fillId="6" borderId="45" xfId="0" applyFont="1" applyFill="1" applyBorder="1" applyAlignment="1">
      <alignment horizontal="center" wrapText="1"/>
    </xf>
    <xf numFmtId="0" fontId="30" fillId="12" borderId="27" xfId="0" applyFont="1" applyFill="1" applyBorder="1" applyAlignment="1" applyProtection="1">
      <alignment horizontal="left" wrapText="1"/>
      <protection/>
    </xf>
    <xf numFmtId="0" fontId="30" fillId="12" borderId="49" xfId="0" applyFont="1" applyFill="1" applyBorder="1" applyAlignment="1" applyProtection="1">
      <alignment horizontal="left" wrapText="1"/>
      <protection/>
    </xf>
    <xf numFmtId="0" fontId="30" fillId="12" borderId="45" xfId="0" applyFont="1" applyFill="1" applyBorder="1" applyAlignment="1" applyProtection="1">
      <alignment horizontal="left" wrapText="1"/>
      <protection/>
    </xf>
    <xf numFmtId="0" fontId="5" fillId="12" borderId="27" xfId="0" applyFont="1" applyFill="1" applyBorder="1" applyAlignment="1" applyProtection="1">
      <alignment horizontal="left" wrapText="1"/>
      <protection/>
    </xf>
    <xf numFmtId="0" fontId="5" fillId="12" borderId="49" xfId="0" applyFont="1" applyFill="1" applyBorder="1" applyAlignment="1" applyProtection="1">
      <alignment horizontal="left" wrapText="1"/>
      <protection/>
    </xf>
    <xf numFmtId="0" fontId="5" fillId="12" borderId="45" xfId="0" applyFont="1" applyFill="1" applyBorder="1" applyAlignment="1" applyProtection="1">
      <alignment horizontal="left" wrapText="1"/>
      <protection/>
    </xf>
    <xf numFmtId="0" fontId="5" fillId="12" borderId="55" xfId="0" applyFont="1" applyFill="1" applyBorder="1" applyAlignment="1" applyProtection="1">
      <alignment horizontal="left" wrapText="1"/>
      <protection/>
    </xf>
    <xf numFmtId="0" fontId="5" fillId="12" borderId="56" xfId="0" applyFont="1" applyFill="1" applyBorder="1" applyAlignment="1" applyProtection="1">
      <alignment horizontal="left" wrapText="1"/>
      <protection/>
    </xf>
    <xf numFmtId="0" fontId="5" fillId="12" borderId="57" xfId="0" applyFont="1" applyFill="1" applyBorder="1" applyAlignment="1" applyProtection="1">
      <alignment horizontal="left" wrapText="1"/>
      <protection/>
    </xf>
    <xf numFmtId="0" fontId="3" fillId="12" borderId="58" xfId="0" applyFont="1" applyFill="1" applyBorder="1" applyAlignment="1" applyProtection="1">
      <alignment horizontal="left" wrapText="1"/>
      <protection/>
    </xf>
    <xf numFmtId="0" fontId="5" fillId="12" borderId="59" xfId="0" applyFont="1" applyFill="1" applyBorder="1" applyAlignment="1" applyProtection="1">
      <alignment horizontal="left" wrapText="1"/>
      <protection/>
    </xf>
    <xf numFmtId="0" fontId="5" fillId="12" borderId="60" xfId="0" applyFont="1" applyFill="1" applyBorder="1" applyAlignment="1" applyProtection="1">
      <alignment horizontal="left" wrapText="1"/>
      <protection/>
    </xf>
    <xf numFmtId="0" fontId="27" fillId="0" borderId="43" xfId="0" applyFont="1" applyFill="1" applyBorder="1" applyAlignment="1">
      <alignment horizontal="left" wrapText="1"/>
    </xf>
    <xf numFmtId="0" fontId="27" fillId="6" borderId="61" xfId="0" applyFont="1" applyFill="1" applyBorder="1" applyAlignment="1">
      <alignment horizontal="center" vertical="center" wrapText="1"/>
    </xf>
    <xf numFmtId="0" fontId="27" fillId="6" borderId="62" xfId="0" applyFont="1" applyFill="1" applyBorder="1" applyAlignment="1">
      <alignment horizontal="center" vertical="center" wrapText="1"/>
    </xf>
    <xf numFmtId="0" fontId="27" fillId="6" borderId="6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21" fillId="0" borderId="64" xfId="0" applyFont="1" applyFill="1" applyBorder="1" applyAlignment="1" applyProtection="1">
      <alignment horizontal="left" vertical="top" wrapText="1"/>
      <protection/>
    </xf>
    <xf numFmtId="0" fontId="21" fillId="0" borderId="19" xfId="0" applyFont="1" applyFill="1" applyBorder="1" applyAlignment="1" applyProtection="1">
      <alignment horizontal="left" vertical="top" wrapText="1"/>
      <protection/>
    </xf>
    <xf numFmtId="0" fontId="21" fillId="0" borderId="18" xfId="0" applyFont="1" applyFill="1" applyBorder="1" applyAlignment="1" applyProtection="1">
      <alignment horizontal="left" vertical="top" wrapText="1"/>
      <protection/>
    </xf>
    <xf numFmtId="0" fontId="20" fillId="0" borderId="20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left" vertical="top" wrapText="1"/>
    </xf>
    <xf numFmtId="0" fontId="20" fillId="6" borderId="65" xfId="0" applyFont="1" applyFill="1" applyBorder="1" applyAlignment="1" applyProtection="1">
      <alignment horizontal="left" vertical="center" wrapText="1"/>
      <protection/>
    </xf>
    <xf numFmtId="0" fontId="20" fillId="6" borderId="66" xfId="0" applyFont="1" applyFill="1" applyBorder="1" applyAlignment="1" applyProtection="1">
      <alignment horizontal="left" vertical="center" wrapText="1"/>
      <protection/>
    </xf>
    <xf numFmtId="0" fontId="14" fillId="0" borderId="11" xfId="0" applyFont="1" applyFill="1" applyBorder="1" applyAlignment="1" applyProtection="1">
      <alignment horizontal="left" vertical="top" wrapText="1"/>
      <protection/>
    </xf>
    <xf numFmtId="0" fontId="21" fillId="0" borderId="23" xfId="0" applyFont="1" applyFill="1" applyBorder="1" applyAlignment="1" applyProtection="1">
      <alignment horizontal="left" vertical="top" wrapText="1"/>
      <protection/>
    </xf>
    <xf numFmtId="0" fontId="21" fillId="0" borderId="14" xfId="0" applyFont="1" applyFill="1" applyBorder="1" applyAlignment="1" applyProtection="1">
      <alignment horizontal="left" vertical="top" wrapText="1"/>
      <protection/>
    </xf>
    <xf numFmtId="0" fontId="21" fillId="0" borderId="11" xfId="0" applyFont="1" applyFill="1" applyBorder="1" applyAlignment="1" applyProtection="1">
      <alignment horizontal="left" vertical="top" wrapText="1"/>
      <protection/>
    </xf>
    <xf numFmtId="0" fontId="20" fillId="6" borderId="15" xfId="0" applyFont="1" applyFill="1" applyBorder="1" applyAlignment="1" applyProtection="1">
      <alignment horizontal="left" vertical="center" wrapText="1"/>
      <protection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0" fontId="20" fillId="0" borderId="11" xfId="0" applyFont="1" applyFill="1" applyBorder="1" applyAlignment="1" applyProtection="1">
      <alignment horizontal="left" vertical="top" wrapText="1"/>
      <protection/>
    </xf>
    <xf numFmtId="0" fontId="20" fillId="0" borderId="14" xfId="0" applyFont="1" applyFill="1" applyBorder="1" applyAlignment="1" applyProtection="1">
      <alignment horizontal="left" vertical="top" wrapText="1"/>
      <protection/>
    </xf>
    <xf numFmtId="0" fontId="20" fillId="0" borderId="23" xfId="0" applyFont="1" applyFill="1" applyBorder="1" applyAlignment="1" applyProtection="1">
      <alignment horizontal="left" vertical="top" wrapText="1"/>
      <protection/>
    </xf>
    <xf numFmtId="0" fontId="14" fillId="0" borderId="23" xfId="0" applyFont="1" applyFill="1" applyBorder="1" applyAlignment="1" applyProtection="1">
      <alignment horizontal="left" vertical="top" wrapText="1"/>
      <protection/>
    </xf>
    <xf numFmtId="0" fontId="14" fillId="0" borderId="14" xfId="0" applyFont="1" applyFill="1" applyBorder="1" applyAlignment="1" applyProtection="1">
      <alignment horizontal="left" vertical="top" wrapText="1"/>
      <protection/>
    </xf>
    <xf numFmtId="0" fontId="21" fillId="33" borderId="11" xfId="0" applyFont="1" applyFill="1" applyBorder="1" applyAlignment="1" applyProtection="1">
      <alignment horizontal="left" vertical="top" wrapText="1"/>
      <protection/>
    </xf>
    <xf numFmtId="0" fontId="21" fillId="33" borderId="14" xfId="0" applyFont="1" applyFill="1" applyBorder="1" applyAlignment="1" applyProtection="1">
      <alignment horizontal="left" vertical="top" wrapText="1"/>
      <protection/>
    </xf>
    <xf numFmtId="0" fontId="36" fillId="0" borderId="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 applyProtection="1">
      <alignment horizontal="left" vertical="top" wrapText="1"/>
      <protection/>
    </xf>
    <xf numFmtId="0" fontId="20" fillId="33" borderId="14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 wrapText="1"/>
    </xf>
    <xf numFmtId="0" fontId="19" fillId="0" borderId="11" xfId="0" applyFont="1" applyFill="1" applyBorder="1" applyAlignment="1" applyProtection="1">
      <alignment horizontal="left" vertical="top" wrapText="1"/>
      <protection/>
    </xf>
    <xf numFmtId="0" fontId="19" fillId="0" borderId="14" xfId="0" applyFont="1" applyFill="1" applyBorder="1" applyAlignment="1" applyProtection="1">
      <alignment horizontal="left" vertical="top" wrapText="1"/>
      <protection/>
    </xf>
    <xf numFmtId="0" fontId="18" fillId="6" borderId="27" xfId="0" applyFont="1" applyFill="1" applyBorder="1" applyAlignment="1">
      <alignment horizontal="left" vertical="center" wrapText="1"/>
    </xf>
    <xf numFmtId="0" fontId="18" fillId="6" borderId="45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 applyProtection="1">
      <alignment horizontal="left" vertical="center" wrapText="1"/>
      <protection/>
    </xf>
    <xf numFmtId="0" fontId="19" fillId="0" borderId="17" xfId="0" applyFont="1" applyFill="1" applyBorder="1" applyAlignment="1" applyProtection="1">
      <alignment horizontal="left" vertical="center" wrapText="1"/>
      <protection/>
    </xf>
    <xf numFmtId="0" fontId="19" fillId="0" borderId="67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13" fillId="6" borderId="17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3" fillId="6" borderId="27" xfId="0" applyFont="1" applyFill="1" applyBorder="1" applyAlignment="1">
      <alignment horizontal="center" vertical="center" wrapText="1"/>
    </xf>
    <xf numFmtId="0" fontId="13" fillId="6" borderId="49" xfId="0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horizontal="center" vertical="center" wrapText="1"/>
    </xf>
    <xf numFmtId="0" fontId="13" fillId="6" borderId="52" xfId="0" applyFont="1" applyFill="1" applyBorder="1" applyAlignment="1">
      <alignment horizontal="center" vertical="center" wrapText="1"/>
    </xf>
    <xf numFmtId="0" fontId="13" fillId="6" borderId="42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44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32" fillId="37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2" fillId="37" borderId="2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8" fillId="6" borderId="27" xfId="0" applyFont="1" applyFill="1" applyBorder="1" applyAlignment="1" applyProtection="1">
      <alignment horizontal="center" vertical="center" wrapText="1"/>
      <protection/>
    </xf>
    <xf numFmtId="0" fontId="18" fillId="6" borderId="45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8" fillId="0" borderId="34" xfId="0" applyFont="1" applyFill="1" applyBorder="1" applyAlignment="1" applyProtection="1">
      <alignment horizontal="left" vertical="top" wrapText="1"/>
      <protection/>
    </xf>
    <xf numFmtId="0" fontId="18" fillId="0" borderId="13" xfId="0" applyFont="1" applyFill="1" applyBorder="1" applyAlignment="1" applyProtection="1">
      <alignment horizontal="left" vertical="top" wrapText="1"/>
      <protection/>
    </xf>
    <xf numFmtId="0" fontId="0" fillId="0" borderId="45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3" fillId="6" borderId="67" xfId="0" applyFont="1" applyFill="1" applyBorder="1" applyAlignment="1">
      <alignment horizontal="center" vertical="center" wrapText="1"/>
    </xf>
    <xf numFmtId="0" fontId="26" fillId="6" borderId="36" xfId="0" applyFont="1" applyFill="1" applyBorder="1" applyAlignment="1">
      <alignment wrapText="1"/>
    </xf>
    <xf numFmtId="0" fontId="13" fillId="6" borderId="12" xfId="53" applyFont="1" applyFill="1" applyBorder="1" applyAlignment="1">
      <alignment horizontal="center" vertical="center" wrapText="1"/>
      <protection/>
    </xf>
    <xf numFmtId="0" fontId="37" fillId="0" borderId="0" xfId="53" applyFont="1" applyAlignment="1">
      <alignment horizontal="left"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13" fillId="6" borderId="20" xfId="53" applyFont="1" applyFill="1" applyBorder="1" applyAlignment="1">
      <alignment horizontal="center" vertical="center" wrapText="1"/>
      <protection/>
    </xf>
    <xf numFmtId="0" fontId="13" fillId="6" borderId="22" xfId="53" applyFont="1" applyFill="1" applyBorder="1" applyAlignment="1">
      <alignment horizontal="center" vertical="center" wrapText="1"/>
      <protection/>
    </xf>
    <xf numFmtId="0" fontId="41" fillId="6" borderId="12" xfId="55" applyFont="1" applyFill="1" applyBorder="1" applyAlignment="1">
      <alignment horizontal="center"/>
      <protection/>
    </xf>
    <xf numFmtId="0" fontId="6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2" fillId="6" borderId="12" xfId="55" applyFont="1" applyFill="1" applyBorder="1" applyAlignment="1">
      <alignment horizontal="center" vertical="center" wrapText="1"/>
      <protection/>
    </xf>
    <xf numFmtId="0" fontId="40" fillId="0" borderId="20" xfId="55" applyFill="1" applyBorder="1" applyAlignment="1">
      <alignment horizontal="center" vertical="center"/>
      <protection/>
    </xf>
    <xf numFmtId="0" fontId="40" fillId="0" borderId="21" xfId="55" applyFill="1" applyBorder="1" applyAlignment="1">
      <alignment horizontal="center" vertical="center"/>
      <protection/>
    </xf>
    <xf numFmtId="0" fontId="40" fillId="0" borderId="22" xfId="55" applyFill="1" applyBorder="1" applyAlignment="1">
      <alignment horizontal="center" vertical="center"/>
      <protection/>
    </xf>
    <xf numFmtId="0" fontId="41" fillId="6" borderId="20" xfId="55" applyFont="1" applyFill="1" applyBorder="1" applyAlignment="1">
      <alignment horizontal="center" vertical="center"/>
      <protection/>
    </xf>
    <xf numFmtId="0" fontId="41" fillId="6" borderId="21" xfId="55" applyFont="1" applyFill="1" applyBorder="1" applyAlignment="1">
      <alignment horizontal="center" vertical="center"/>
      <protection/>
    </xf>
    <xf numFmtId="0" fontId="41" fillId="6" borderId="22" xfId="55" applyFont="1" applyFill="1" applyBorder="1" applyAlignment="1">
      <alignment horizontal="center" vertical="center"/>
      <protection/>
    </xf>
    <xf numFmtId="0" fontId="41" fillId="0" borderId="0" xfId="55" applyFont="1" applyAlignment="1">
      <alignment horizontal="center" vertical="center" wrapText="1"/>
      <protection/>
    </xf>
    <xf numFmtId="0" fontId="42" fillId="6" borderId="20" xfId="55" applyFont="1" applyFill="1" applyBorder="1" applyAlignment="1">
      <alignment horizontal="center" vertical="center" wrapText="1"/>
      <protection/>
    </xf>
    <xf numFmtId="0" fontId="42" fillId="6" borderId="21" xfId="55" applyFont="1" applyFill="1" applyBorder="1" applyAlignment="1">
      <alignment horizontal="center" vertical="center" wrapText="1"/>
      <protection/>
    </xf>
    <xf numFmtId="0" fontId="42" fillId="6" borderId="12" xfId="55" applyFont="1" applyFill="1" applyBorder="1" applyAlignment="1">
      <alignment horizontal="center" vertical="center"/>
      <protection/>
    </xf>
    <xf numFmtId="0" fontId="42" fillId="6" borderId="20" xfId="55" applyFont="1" applyFill="1" applyBorder="1" applyAlignment="1">
      <alignment horizontal="center" vertical="center" textRotation="90" wrapText="1"/>
      <protection/>
    </xf>
    <xf numFmtId="0" fontId="42" fillId="6" borderId="21" xfId="55" applyFont="1" applyFill="1" applyBorder="1" applyAlignment="1">
      <alignment horizontal="center" vertical="center" textRotation="90" wrapText="1"/>
      <protection/>
    </xf>
    <xf numFmtId="0" fontId="42" fillId="6" borderId="27" xfId="55" applyFont="1" applyFill="1" applyBorder="1" applyAlignment="1">
      <alignment horizontal="center" vertical="center" wrapText="1"/>
      <protection/>
    </xf>
    <xf numFmtId="0" fontId="42" fillId="6" borderId="49" xfId="55" applyFont="1" applyFill="1" applyBorder="1" applyAlignment="1">
      <alignment horizontal="center" vertical="center" wrapText="1"/>
      <protection/>
    </xf>
    <xf numFmtId="0" fontId="41" fillId="6" borderId="12" xfId="55" applyFont="1" applyFill="1" applyBorder="1" applyAlignment="1">
      <alignment horizontal="center" vertical="center" wrapText="1"/>
      <protection/>
    </xf>
    <xf numFmtId="0" fontId="41" fillId="6" borderId="27" xfId="55" applyFont="1" applyFill="1" applyBorder="1" applyAlignment="1">
      <alignment horizontal="center" vertical="center" wrapText="1"/>
      <protection/>
    </xf>
    <xf numFmtId="0" fontId="41" fillId="0" borderId="13" xfId="55" applyFont="1" applyBorder="1" applyAlignment="1">
      <alignment horizontal="center" vertical="center" wrapText="1"/>
      <protection/>
    </xf>
    <xf numFmtId="0" fontId="42" fillId="6" borderId="45" xfId="55" applyFont="1" applyFill="1" applyBorder="1" applyAlignment="1">
      <alignment horizontal="center" vertical="center" wrapText="1"/>
      <protection/>
    </xf>
    <xf numFmtId="0" fontId="41" fillId="6" borderId="27" xfId="55" applyFont="1" applyFill="1" applyBorder="1" applyAlignment="1">
      <alignment horizontal="center"/>
      <protection/>
    </xf>
    <xf numFmtId="0" fontId="41" fillId="6" borderId="49" xfId="55" applyFont="1" applyFill="1" applyBorder="1" applyAlignment="1">
      <alignment horizontal="center"/>
      <protection/>
    </xf>
    <xf numFmtId="0" fontId="41" fillId="6" borderId="45" xfId="55" applyFont="1" applyFill="1" applyBorder="1" applyAlignment="1">
      <alignment horizontal="center"/>
      <protection/>
    </xf>
    <xf numFmtId="0" fontId="40" fillId="0" borderId="0" xfId="55" applyAlignment="1">
      <alignment horizontal="left"/>
      <protection/>
    </xf>
    <xf numFmtId="0" fontId="40" fillId="0" borderId="0" xfId="55" applyAlignment="1">
      <alignment horizontal="center"/>
      <protection/>
    </xf>
    <xf numFmtId="0" fontId="41" fillId="0" borderId="13" xfId="55" applyFont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ШАБЛОН ф 14" xfId="54"/>
    <cellStyle name="Обычный_ШАБЛОН ф 6а, 6б, 6в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52;%20&#1080;%20&#1056;%20&#1058;&#1072;&#1073;&#1083;&#1080;&#1094;&#1099;%20&#1089;&#1073;&#1086;&#1088;&#1072;%20&#1082;%20&#1092;&#1086;&#1088;&#1084;&#1072;&#1084;%20&#1089;%20&#1092;&#1086;&#1088;&#1084;&#1091;&#1083;&#1072;&#1084;&#1080;%20(&#1055;&#1057;&#1044;-&#1087;&#1086;&#1088;&#1090;&#1072;&#1083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99;%20&#1089;&#1073;&#1086;&#1088;&#1072;%20&#1082;%20&#1092;&#1086;&#1088;&#1084;&#1072;&#1084;%20&#1089;%20&#1092;&#1086;&#1088;&#1084;&#1091;&#1083;&#1072;&#1084;&#1080;%20(&#1055;&#1057;&#1044;-&#1087;&#1086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1(продолжение)"/>
      <sheetName val="Табл 1 к ф.1"/>
      <sheetName val="Табл 2 к ф.1"/>
      <sheetName val="Табл 3 к ф.1(часть1)"/>
      <sheetName val="Табл 3 к ф.1(часть2)"/>
      <sheetName val="Табл 4 к ф.1"/>
      <sheetName val="Табл 5 к ф.1"/>
      <sheetName val="Форма 2"/>
      <sheetName val="Форма 3"/>
      <sheetName val="Форма 4"/>
      <sheetName val="Форма 4(продолжение)"/>
      <sheetName val="Форма 5"/>
      <sheetName val="Форма 8"/>
      <sheetName val="Форма 9"/>
      <sheetName val="Табл 1 к ф.9"/>
      <sheetName val="Форма 9а"/>
      <sheetName val="Форма 10"/>
      <sheetName val="Форма 13"/>
      <sheetName val="Форма 14"/>
      <sheetName val="Форма 14а"/>
      <sheetName val="Форма 6а"/>
      <sheetName val="Форма 6б"/>
      <sheetName val="Форма 6в"/>
      <sheetName val="Образец 1"/>
      <sheetName val="Образец 2"/>
      <sheetName val="Образец 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1(продолжение)"/>
      <sheetName val="Табл 1 к ф.1"/>
      <sheetName val="Табл 2 к ф.1"/>
      <sheetName val="Табл 3 к ф.1(часть1)"/>
      <sheetName val="Табл 3 к ф.1(часть2)"/>
      <sheetName val="Табл 4 к ф.1"/>
      <sheetName val="Табл 5 к ф.1"/>
      <sheetName val="Форма 2"/>
      <sheetName val="Форма 3"/>
      <sheetName val="Форма 4"/>
      <sheetName val="Форма 4(продолжение)"/>
      <sheetName val="Форма 5"/>
      <sheetName val="Форма 8"/>
      <sheetName val="Форма 9"/>
      <sheetName val="Табл 1 к ф.9"/>
      <sheetName val="Форма 9а"/>
      <sheetName val="Форма 10"/>
      <sheetName val="Форма 13"/>
      <sheetName val="Форма 14"/>
      <sheetName val="Форма 14а"/>
      <sheetName val="Форма 6а"/>
      <sheetName val="Форма 6б"/>
      <sheetName val="Форма 6в"/>
      <sheetName val="Образец 1"/>
      <sheetName val="Образец 2"/>
      <sheetName val="Образец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W85"/>
  <sheetViews>
    <sheetView tabSelected="1" zoomScalePageLayoutView="0" workbookViewId="0" topLeftCell="A52">
      <selection activeCell="J61" sqref="J61"/>
    </sheetView>
  </sheetViews>
  <sheetFormatPr defaultColWidth="9.140625" defaultRowHeight="12.75"/>
  <cols>
    <col min="1" max="1" width="3.28125" style="0" bestFit="1" customWidth="1"/>
    <col min="2" max="2" width="37.7109375" style="0" customWidth="1"/>
    <col min="3" max="3" width="7.7109375" style="0" customWidth="1"/>
    <col min="4" max="9" width="6.7109375" style="0" customWidth="1"/>
    <col min="10" max="11" width="7.28125" style="0" customWidth="1"/>
    <col min="12" max="18" width="6.7109375" style="0" customWidth="1"/>
    <col min="19" max="19" width="6.28125" style="0" bestFit="1" customWidth="1"/>
    <col min="20" max="20" width="10.57421875" style="0" customWidth="1"/>
    <col min="23" max="23" width="11.8515625" style="0" bestFit="1" customWidth="1"/>
  </cols>
  <sheetData>
    <row r="1" ht="12.75">
      <c r="B1" s="7" t="s">
        <v>16</v>
      </c>
    </row>
    <row r="2" spans="2:20" ht="12.75">
      <c r="B2" s="506" t="s">
        <v>787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1"/>
    </row>
    <row r="3" spans="2:20" ht="12.75">
      <c r="B3" s="506" t="s">
        <v>788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1"/>
    </row>
    <row r="4" spans="2:20" ht="48" customHeight="1">
      <c r="B4" s="507" t="s">
        <v>789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1"/>
    </row>
    <row r="5" spans="1:20" ht="26.25" customHeight="1">
      <c r="A5" s="189"/>
      <c r="B5" s="190"/>
      <c r="C5" s="190"/>
      <c r="D5" s="508" t="s">
        <v>506</v>
      </c>
      <c r="E5" s="508"/>
      <c r="F5" s="508"/>
      <c r="G5" s="190"/>
      <c r="H5" s="191"/>
      <c r="I5" s="192"/>
      <c r="J5" s="192"/>
      <c r="K5" s="192"/>
      <c r="L5" s="504" t="s">
        <v>506</v>
      </c>
      <c r="M5" s="505"/>
      <c r="N5" s="193"/>
      <c r="O5" s="190"/>
      <c r="P5" s="509" t="s">
        <v>18</v>
      </c>
      <c r="Q5" s="510"/>
      <c r="R5" s="190"/>
      <c r="S5" s="190"/>
      <c r="T5" s="1"/>
    </row>
    <row r="6" spans="1:20" ht="156">
      <c r="A6" s="194" t="s">
        <v>248</v>
      </c>
      <c r="B6" s="195" t="s">
        <v>420</v>
      </c>
      <c r="C6" s="195" t="s">
        <v>421</v>
      </c>
      <c r="D6" s="195" t="s">
        <v>508</v>
      </c>
      <c r="E6" s="195" t="s">
        <v>509</v>
      </c>
      <c r="F6" s="195" t="s">
        <v>510</v>
      </c>
      <c r="G6" s="196" t="s">
        <v>511</v>
      </c>
      <c r="H6" s="197" t="s">
        <v>512</v>
      </c>
      <c r="I6" s="198" t="s">
        <v>577</v>
      </c>
      <c r="J6" s="195" t="s">
        <v>574</v>
      </c>
      <c r="K6" s="195" t="s">
        <v>17</v>
      </c>
      <c r="L6" s="199" t="s">
        <v>575</v>
      </c>
      <c r="M6" s="199" t="s">
        <v>576</v>
      </c>
      <c r="N6" s="195" t="s">
        <v>513</v>
      </c>
      <c r="O6" s="200" t="s">
        <v>514</v>
      </c>
      <c r="P6" s="201" t="s">
        <v>515</v>
      </c>
      <c r="Q6" s="202" t="s">
        <v>516</v>
      </c>
      <c r="R6" s="195" t="s">
        <v>517</v>
      </c>
      <c r="S6" s="195" t="s">
        <v>518</v>
      </c>
      <c r="T6" s="1"/>
    </row>
    <row r="7" spans="1:20" ht="12.75">
      <c r="A7" s="203" t="s">
        <v>519</v>
      </c>
      <c r="B7" s="204" t="s">
        <v>169</v>
      </c>
      <c r="C7" s="204" t="s">
        <v>520</v>
      </c>
      <c r="D7" s="204" t="s">
        <v>521</v>
      </c>
      <c r="E7" s="204" t="s">
        <v>522</v>
      </c>
      <c r="F7" s="205" t="s">
        <v>523</v>
      </c>
      <c r="G7" s="206" t="s">
        <v>524</v>
      </c>
      <c r="H7" s="206" t="s">
        <v>525</v>
      </c>
      <c r="I7" s="206" t="s">
        <v>526</v>
      </c>
      <c r="J7" s="206" t="s">
        <v>527</v>
      </c>
      <c r="K7" s="206" t="s">
        <v>528</v>
      </c>
      <c r="L7" s="206" t="s">
        <v>529</v>
      </c>
      <c r="M7" s="206" t="s">
        <v>530</v>
      </c>
      <c r="N7" s="207" t="s">
        <v>531</v>
      </c>
      <c r="O7" s="204" t="s">
        <v>532</v>
      </c>
      <c r="P7" s="208" t="s">
        <v>533</v>
      </c>
      <c r="Q7" s="204" t="s">
        <v>534</v>
      </c>
      <c r="R7" s="204" t="s">
        <v>535</v>
      </c>
      <c r="S7" s="204" t="s">
        <v>536</v>
      </c>
      <c r="T7" s="1"/>
    </row>
    <row r="8" spans="1:20" ht="25.5">
      <c r="A8" s="209"/>
      <c r="B8" s="210" t="s">
        <v>537</v>
      </c>
      <c r="C8" s="211">
        <f>IF((E8+F8)=SUM(C9:C21),SUM(C9:C21),"`ОШ!`")</f>
        <v>105</v>
      </c>
      <c r="D8" s="211" t="s">
        <v>419</v>
      </c>
      <c r="E8" s="211">
        <f>SUM(E9:E21)</f>
        <v>78</v>
      </c>
      <c r="F8" s="211">
        <f>SUM(F9:F21)</f>
        <v>27</v>
      </c>
      <c r="G8" s="212" t="s">
        <v>419</v>
      </c>
      <c r="H8" s="212">
        <f>SUM(H9:H21)</f>
        <v>9</v>
      </c>
      <c r="I8" s="212">
        <f>IF(AND(F8+H8=SUM(I9:I21),J8+K8=SUM(I9:I21)),SUM(I9:I21),"`ОШ!`")</f>
        <v>36</v>
      </c>
      <c r="J8" s="212">
        <f>SUM(J9:J21)</f>
        <v>5</v>
      </c>
      <c r="K8" s="212">
        <f>SUM(K9:K21)</f>
        <v>31</v>
      </c>
      <c r="L8" s="212">
        <f>SUM(L9:L21)</f>
        <v>12</v>
      </c>
      <c r="M8" s="212">
        <f>SUM(M9:M21)</f>
        <v>0</v>
      </c>
      <c r="N8" s="211" t="s">
        <v>419</v>
      </c>
      <c r="O8" s="211">
        <f>IF((Q8+R8+S8)=SUM(O9:O21),SUM(O9:O21),"`ОШИБКА!`")</f>
        <v>19</v>
      </c>
      <c r="P8" s="211">
        <f>SUM(P9:P21)</f>
        <v>1</v>
      </c>
      <c r="Q8" s="211">
        <f>SUM(Q9:Q21)</f>
        <v>10</v>
      </c>
      <c r="R8" s="211">
        <f>SUM(R9:R21)</f>
        <v>8</v>
      </c>
      <c r="S8" s="211">
        <f>SUM(S9:S21)</f>
        <v>1</v>
      </c>
      <c r="T8" s="1"/>
    </row>
    <row r="9" spans="1:20" ht="25.5">
      <c r="A9" s="23"/>
      <c r="B9" s="42" t="s">
        <v>538</v>
      </c>
      <c r="C9" s="4">
        <v>37</v>
      </c>
      <c r="D9" s="109"/>
      <c r="E9" s="4">
        <v>33</v>
      </c>
      <c r="F9" s="4">
        <v>4</v>
      </c>
      <c r="G9" s="109"/>
      <c r="H9" s="4">
        <v>0</v>
      </c>
      <c r="I9" s="4">
        <v>4</v>
      </c>
      <c r="J9" s="4">
        <v>0</v>
      </c>
      <c r="K9" s="4">
        <v>4</v>
      </c>
      <c r="L9" s="4">
        <v>0</v>
      </c>
      <c r="M9" s="4">
        <v>0</v>
      </c>
      <c r="N9" s="109"/>
      <c r="O9" s="4">
        <v>4</v>
      </c>
      <c r="P9" s="4">
        <v>0</v>
      </c>
      <c r="Q9" s="4">
        <v>3</v>
      </c>
      <c r="R9" s="4">
        <v>0</v>
      </c>
      <c r="S9" s="4">
        <v>1</v>
      </c>
      <c r="T9" s="1"/>
    </row>
    <row r="10" spans="1:20" ht="25.5">
      <c r="A10" s="23"/>
      <c r="B10" s="42" t="s">
        <v>539</v>
      </c>
      <c r="C10" s="4">
        <v>0</v>
      </c>
      <c r="D10" s="109"/>
      <c r="E10" s="4">
        <v>0</v>
      </c>
      <c r="F10" s="4">
        <v>0</v>
      </c>
      <c r="G10" s="109"/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109"/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1"/>
    </row>
    <row r="11" spans="1:20" ht="12.75">
      <c r="A11" s="23"/>
      <c r="B11" s="42" t="s">
        <v>540</v>
      </c>
      <c r="C11" s="4">
        <v>0</v>
      </c>
      <c r="D11" s="109"/>
      <c r="E11" s="4">
        <v>0</v>
      </c>
      <c r="F11" s="4">
        <v>0</v>
      </c>
      <c r="G11" s="109"/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109"/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1"/>
    </row>
    <row r="12" spans="1:20" ht="25.5">
      <c r="A12" s="23"/>
      <c r="B12" s="42" t="s">
        <v>541</v>
      </c>
      <c r="C12" s="4">
        <v>6</v>
      </c>
      <c r="D12" s="109"/>
      <c r="E12" s="4">
        <v>2</v>
      </c>
      <c r="F12" s="4">
        <v>4</v>
      </c>
      <c r="G12" s="109"/>
      <c r="H12" s="4">
        <v>0</v>
      </c>
      <c r="I12" s="4">
        <v>4</v>
      </c>
      <c r="J12" s="4">
        <v>1</v>
      </c>
      <c r="K12" s="4">
        <v>3</v>
      </c>
      <c r="L12" s="4">
        <v>2</v>
      </c>
      <c r="M12" s="4">
        <v>0</v>
      </c>
      <c r="N12" s="109"/>
      <c r="O12" s="4">
        <v>1</v>
      </c>
      <c r="P12" s="4">
        <v>0</v>
      </c>
      <c r="Q12" s="4">
        <v>0</v>
      </c>
      <c r="R12" s="4">
        <v>1</v>
      </c>
      <c r="S12" s="4">
        <v>0</v>
      </c>
      <c r="T12" s="1"/>
    </row>
    <row r="13" spans="1:20" ht="25.5">
      <c r="A13" s="23"/>
      <c r="B13" s="42" t="s">
        <v>555</v>
      </c>
      <c r="C13" s="4">
        <v>12</v>
      </c>
      <c r="D13" s="109"/>
      <c r="E13" s="4">
        <v>8</v>
      </c>
      <c r="F13" s="4">
        <v>4</v>
      </c>
      <c r="G13" s="109"/>
      <c r="H13" s="4">
        <v>0</v>
      </c>
      <c r="I13" s="4">
        <v>4</v>
      </c>
      <c r="J13" s="4">
        <v>0</v>
      </c>
      <c r="K13" s="4">
        <v>4</v>
      </c>
      <c r="L13" s="4">
        <v>2</v>
      </c>
      <c r="M13" s="4">
        <v>0</v>
      </c>
      <c r="N13" s="109"/>
      <c r="O13" s="4">
        <v>2</v>
      </c>
      <c r="P13" s="4">
        <v>0</v>
      </c>
      <c r="Q13" s="4">
        <v>2</v>
      </c>
      <c r="R13" s="4">
        <v>0</v>
      </c>
      <c r="S13" s="4">
        <v>0</v>
      </c>
      <c r="T13" s="1"/>
    </row>
    <row r="14" spans="1:20" ht="25.5">
      <c r="A14" s="23"/>
      <c r="B14" s="42" t="s">
        <v>556</v>
      </c>
      <c r="C14" s="4">
        <v>14</v>
      </c>
      <c r="D14" s="109"/>
      <c r="E14" s="4">
        <v>8</v>
      </c>
      <c r="F14" s="4">
        <v>6</v>
      </c>
      <c r="G14" s="109"/>
      <c r="H14" s="4">
        <v>0</v>
      </c>
      <c r="I14" s="4">
        <v>6</v>
      </c>
      <c r="J14" s="4">
        <v>2</v>
      </c>
      <c r="K14" s="4">
        <v>4</v>
      </c>
      <c r="L14" s="4">
        <v>0</v>
      </c>
      <c r="M14" s="4">
        <v>0</v>
      </c>
      <c r="N14" s="109"/>
      <c r="O14" s="4">
        <v>4</v>
      </c>
      <c r="P14" s="4">
        <f>'[3]Форма 1'!$P$14+'[2]Форма 1'!$P$14</f>
        <v>0</v>
      </c>
      <c r="Q14" s="4">
        <v>1</v>
      </c>
      <c r="R14" s="4">
        <v>3</v>
      </c>
      <c r="S14" s="4">
        <f>'[3]Форма 1'!$S$14+'[2]Форма 1'!$S$14</f>
        <v>0</v>
      </c>
      <c r="T14" s="1"/>
    </row>
    <row r="15" spans="1:20" ht="25.5">
      <c r="A15" s="23"/>
      <c r="B15" s="42" t="s">
        <v>557</v>
      </c>
      <c r="C15" s="4">
        <v>1</v>
      </c>
      <c r="D15" s="109"/>
      <c r="E15" s="4">
        <v>0</v>
      </c>
      <c r="F15" s="4">
        <v>1</v>
      </c>
      <c r="G15" s="109"/>
      <c r="H15" s="4">
        <v>1</v>
      </c>
      <c r="I15" s="4">
        <v>2</v>
      </c>
      <c r="J15" s="4">
        <v>0</v>
      </c>
      <c r="K15" s="4">
        <v>2</v>
      </c>
      <c r="L15" s="4">
        <v>0</v>
      </c>
      <c r="M15" s="4">
        <v>0</v>
      </c>
      <c r="N15" s="109"/>
      <c r="O15" s="4">
        <v>2</v>
      </c>
      <c r="P15" s="4">
        <v>0</v>
      </c>
      <c r="Q15" s="4">
        <v>0</v>
      </c>
      <c r="R15" s="4">
        <v>2</v>
      </c>
      <c r="S15" s="4">
        <v>0</v>
      </c>
      <c r="T15" s="1"/>
    </row>
    <row r="16" spans="1:20" ht="38.25">
      <c r="A16" s="23"/>
      <c r="B16" s="42" t="s">
        <v>558</v>
      </c>
      <c r="C16" s="4">
        <v>0</v>
      </c>
      <c r="D16" s="109"/>
      <c r="E16" s="4">
        <v>0</v>
      </c>
      <c r="F16" s="4">
        <v>0</v>
      </c>
      <c r="G16" s="109"/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109"/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1"/>
    </row>
    <row r="17" spans="1:20" ht="38.25">
      <c r="A17" s="23"/>
      <c r="B17" s="42" t="s">
        <v>559</v>
      </c>
      <c r="C17" s="4">
        <v>0</v>
      </c>
      <c r="D17" s="109"/>
      <c r="E17" s="4">
        <v>0</v>
      </c>
      <c r="F17" s="4">
        <v>0</v>
      </c>
      <c r="G17" s="109"/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09"/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1"/>
    </row>
    <row r="18" spans="1:20" ht="25.5">
      <c r="A18" s="23"/>
      <c r="B18" s="42" t="s">
        <v>560</v>
      </c>
      <c r="C18" s="4">
        <v>0</v>
      </c>
      <c r="D18" s="109"/>
      <c r="E18" s="4">
        <v>0</v>
      </c>
      <c r="F18" s="4">
        <v>0</v>
      </c>
      <c r="G18" s="109"/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109"/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1"/>
    </row>
    <row r="19" spans="1:20" ht="25.5">
      <c r="A19" s="23"/>
      <c r="B19" s="42" t="s">
        <v>561</v>
      </c>
      <c r="C19" s="4">
        <v>1</v>
      </c>
      <c r="D19" s="109"/>
      <c r="E19" s="4">
        <v>1</v>
      </c>
      <c r="F19" s="4">
        <v>0</v>
      </c>
      <c r="G19" s="109"/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109"/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1"/>
    </row>
    <row r="20" spans="1:20" ht="12.75">
      <c r="A20" s="23"/>
      <c r="B20" s="42" t="s">
        <v>562</v>
      </c>
      <c r="C20" s="4">
        <v>0</v>
      </c>
      <c r="D20" s="109"/>
      <c r="E20" s="4">
        <v>0</v>
      </c>
      <c r="F20" s="4">
        <v>0</v>
      </c>
      <c r="G20" s="109"/>
      <c r="H20" s="4">
        <v>5</v>
      </c>
      <c r="I20" s="4">
        <v>5</v>
      </c>
      <c r="J20" s="4">
        <v>0</v>
      </c>
      <c r="K20" s="4">
        <v>5</v>
      </c>
      <c r="L20" s="4">
        <v>0</v>
      </c>
      <c r="M20" s="4">
        <v>0</v>
      </c>
      <c r="N20" s="109"/>
      <c r="O20" s="4">
        <v>5</v>
      </c>
      <c r="P20" s="4">
        <v>0</v>
      </c>
      <c r="Q20" s="4">
        <v>4</v>
      </c>
      <c r="R20" s="4">
        <v>1</v>
      </c>
      <c r="S20" s="4">
        <v>0</v>
      </c>
      <c r="T20" s="1"/>
    </row>
    <row r="21" spans="1:20" ht="12.75">
      <c r="A21" s="23"/>
      <c r="B21" s="42" t="s">
        <v>563</v>
      </c>
      <c r="C21" s="4">
        <v>34</v>
      </c>
      <c r="D21" s="109"/>
      <c r="E21" s="4">
        <v>26</v>
      </c>
      <c r="F21" s="4">
        <v>8</v>
      </c>
      <c r="G21" s="109"/>
      <c r="H21" s="4">
        <v>3</v>
      </c>
      <c r="I21" s="4">
        <v>11</v>
      </c>
      <c r="J21" s="4">
        <v>2</v>
      </c>
      <c r="K21" s="4">
        <v>9</v>
      </c>
      <c r="L21" s="4">
        <v>8</v>
      </c>
      <c r="M21" s="4">
        <v>0</v>
      </c>
      <c r="N21" s="109"/>
      <c r="O21" s="4">
        <v>1</v>
      </c>
      <c r="P21" s="4">
        <v>1</v>
      </c>
      <c r="Q21" s="4">
        <v>0</v>
      </c>
      <c r="R21" s="4">
        <v>1</v>
      </c>
      <c r="S21" s="4">
        <v>0</v>
      </c>
      <c r="T21" s="1"/>
    </row>
    <row r="22" spans="1:20" ht="38.25">
      <c r="A22" s="209"/>
      <c r="B22" s="210" t="s">
        <v>564</v>
      </c>
      <c r="C22" s="211">
        <f>IF((E22+F22)=SUM(C23:C34),SUM(C23:C34),"`ОШ!`")</f>
        <v>7</v>
      </c>
      <c r="D22" s="211" t="s">
        <v>419</v>
      </c>
      <c r="E22" s="211">
        <f>SUM(E23:E34)</f>
        <v>3</v>
      </c>
      <c r="F22" s="211">
        <f>SUM(F23:F34)</f>
        <v>4</v>
      </c>
      <c r="G22" s="211" t="s">
        <v>419</v>
      </c>
      <c r="H22" s="211">
        <f>SUM(H23:H34)</f>
        <v>1</v>
      </c>
      <c r="I22" s="211">
        <f>IF(AND(F22+H22=SUM(I23:I34),J22+K22=SUM(I23:I34)),SUM(I23:I34),"`ОШ!`")</f>
        <v>5</v>
      </c>
      <c r="J22" s="211">
        <f>SUM(J23:J34)</f>
        <v>1</v>
      </c>
      <c r="K22" s="211">
        <f>SUM(K23:K34)</f>
        <v>4</v>
      </c>
      <c r="L22" s="211">
        <f>SUM(L23:L34)</f>
        <v>0</v>
      </c>
      <c r="M22" s="211">
        <f>SUM(M23:M34)</f>
        <v>0</v>
      </c>
      <c r="N22" s="211" t="s">
        <v>419</v>
      </c>
      <c r="O22" s="211">
        <f>IF((Q22+R22+S22)=SUM(O23:O34),SUM(O23:O34),"`ОШИБКА!`")</f>
        <v>6</v>
      </c>
      <c r="P22" s="211">
        <f>SUM(P23:P34)</f>
        <v>3</v>
      </c>
      <c r="Q22" s="211">
        <f>SUM(Q23:Q34)</f>
        <v>0</v>
      </c>
      <c r="R22" s="211">
        <f>SUM(R23:R34)</f>
        <v>6</v>
      </c>
      <c r="S22" s="211">
        <f>SUM(S23:S34)</f>
        <v>0</v>
      </c>
      <c r="T22" s="1"/>
    </row>
    <row r="23" spans="1:20" ht="25.5">
      <c r="A23" s="23"/>
      <c r="B23" s="42" t="s">
        <v>565</v>
      </c>
      <c r="C23" s="4">
        <v>0</v>
      </c>
      <c r="D23" s="109"/>
      <c r="E23" s="4">
        <v>0</v>
      </c>
      <c r="F23" s="4">
        <v>0</v>
      </c>
      <c r="G23" s="109"/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109"/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1"/>
    </row>
    <row r="24" spans="1:20" ht="25.5">
      <c r="A24" s="23"/>
      <c r="B24" s="42" t="s">
        <v>566</v>
      </c>
      <c r="C24" s="4">
        <v>1</v>
      </c>
      <c r="D24" s="109"/>
      <c r="E24" s="4">
        <v>1</v>
      </c>
      <c r="F24" s="4">
        <v>0</v>
      </c>
      <c r="G24" s="109"/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109"/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1"/>
    </row>
    <row r="25" spans="1:20" ht="12.75">
      <c r="A25" s="23"/>
      <c r="B25" s="42" t="s">
        <v>567</v>
      </c>
      <c r="C25" s="4">
        <v>0</v>
      </c>
      <c r="D25" s="109"/>
      <c r="E25" s="4">
        <v>0</v>
      </c>
      <c r="F25" s="4">
        <v>0</v>
      </c>
      <c r="G25" s="109"/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109"/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1"/>
    </row>
    <row r="26" spans="1:20" ht="25.5">
      <c r="A26" s="23"/>
      <c r="B26" s="42" t="s">
        <v>568</v>
      </c>
      <c r="C26" s="4">
        <v>0</v>
      </c>
      <c r="D26" s="109"/>
      <c r="E26" s="4">
        <v>0</v>
      </c>
      <c r="F26" s="4">
        <v>0</v>
      </c>
      <c r="G26" s="109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09"/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1"/>
    </row>
    <row r="27" spans="1:20" ht="25.5">
      <c r="A27" s="23"/>
      <c r="B27" s="42" t="s">
        <v>569</v>
      </c>
      <c r="C27" s="4">
        <v>5</v>
      </c>
      <c r="D27" s="109"/>
      <c r="E27" s="4">
        <v>2</v>
      </c>
      <c r="F27" s="4">
        <v>3</v>
      </c>
      <c r="G27" s="109"/>
      <c r="H27" s="4">
        <v>1</v>
      </c>
      <c r="I27" s="4">
        <v>4</v>
      </c>
      <c r="J27" s="4">
        <v>1</v>
      </c>
      <c r="K27" s="4">
        <v>3</v>
      </c>
      <c r="L27" s="4">
        <v>0</v>
      </c>
      <c r="M27" s="4">
        <v>0</v>
      </c>
      <c r="N27" s="109"/>
      <c r="O27" s="4">
        <v>5</v>
      </c>
      <c r="P27" s="4">
        <v>3</v>
      </c>
      <c r="Q27" s="4">
        <v>0</v>
      </c>
      <c r="R27" s="4">
        <v>5</v>
      </c>
      <c r="S27" s="4">
        <v>0</v>
      </c>
      <c r="T27" s="1"/>
    </row>
    <row r="28" spans="1:20" ht="25.5">
      <c r="A28" s="23"/>
      <c r="B28" s="42" t="s">
        <v>570</v>
      </c>
      <c r="C28" s="4">
        <v>0</v>
      </c>
      <c r="D28" s="109"/>
      <c r="E28" s="4">
        <v>0</v>
      </c>
      <c r="F28" s="4">
        <v>0</v>
      </c>
      <c r="G28" s="109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109"/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1"/>
    </row>
    <row r="29" spans="1:20" ht="25.5">
      <c r="A29" s="23"/>
      <c r="B29" s="42" t="s">
        <v>571</v>
      </c>
      <c r="C29" s="4">
        <v>0</v>
      </c>
      <c r="D29" s="109"/>
      <c r="E29" s="4">
        <v>0</v>
      </c>
      <c r="F29" s="4">
        <v>0</v>
      </c>
      <c r="G29" s="109"/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109"/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1"/>
    </row>
    <row r="30" spans="1:20" ht="25.5">
      <c r="A30" s="23"/>
      <c r="B30" s="42" t="s">
        <v>572</v>
      </c>
      <c r="C30" s="4">
        <v>0</v>
      </c>
      <c r="D30" s="109"/>
      <c r="E30" s="4">
        <v>0</v>
      </c>
      <c r="F30" s="4">
        <v>0</v>
      </c>
      <c r="G30" s="109"/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109"/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1"/>
    </row>
    <row r="31" spans="1:20" ht="38.25">
      <c r="A31" s="23"/>
      <c r="B31" s="42" t="s">
        <v>573</v>
      </c>
      <c r="C31" s="4">
        <v>0</v>
      </c>
      <c r="D31" s="109"/>
      <c r="E31" s="4">
        <v>0</v>
      </c>
      <c r="F31" s="4">
        <v>0</v>
      </c>
      <c r="G31" s="109"/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09"/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1"/>
    </row>
    <row r="32" spans="1:20" ht="25.5">
      <c r="A32" s="23"/>
      <c r="B32" s="42" t="s">
        <v>582</v>
      </c>
      <c r="C32" s="4">
        <v>1</v>
      </c>
      <c r="D32" s="109"/>
      <c r="E32" s="4">
        <v>0</v>
      </c>
      <c r="F32" s="4">
        <v>1</v>
      </c>
      <c r="G32" s="109"/>
      <c r="H32" s="4">
        <v>0</v>
      </c>
      <c r="I32" s="4">
        <v>1</v>
      </c>
      <c r="J32" s="4">
        <v>0</v>
      </c>
      <c r="K32" s="4">
        <v>1</v>
      </c>
      <c r="L32" s="4">
        <v>0</v>
      </c>
      <c r="M32" s="4">
        <v>0</v>
      </c>
      <c r="N32" s="109"/>
      <c r="O32" s="4">
        <v>1</v>
      </c>
      <c r="P32" s="4">
        <v>0</v>
      </c>
      <c r="Q32" s="4">
        <v>0</v>
      </c>
      <c r="R32" s="4">
        <v>1</v>
      </c>
      <c r="S32" s="4">
        <v>0</v>
      </c>
      <c r="T32" s="1"/>
    </row>
    <row r="33" spans="1:20" ht="25.5">
      <c r="A33" s="23"/>
      <c r="B33" s="42" t="s">
        <v>583</v>
      </c>
      <c r="C33" s="4">
        <v>0</v>
      </c>
      <c r="D33" s="109"/>
      <c r="E33" s="4">
        <v>0</v>
      </c>
      <c r="F33" s="4">
        <v>0</v>
      </c>
      <c r="G33" s="109"/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09"/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1"/>
    </row>
    <row r="34" spans="1:20" ht="25.5">
      <c r="A34" s="23"/>
      <c r="B34" s="42" t="s">
        <v>584</v>
      </c>
      <c r="C34" s="4">
        <v>0</v>
      </c>
      <c r="D34" s="109"/>
      <c r="E34" s="4">
        <v>0</v>
      </c>
      <c r="F34" s="4">
        <v>0</v>
      </c>
      <c r="G34" s="109"/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109"/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1"/>
    </row>
    <row r="35" spans="1:20" ht="25.5">
      <c r="A35" s="209"/>
      <c r="B35" s="210" t="s">
        <v>586</v>
      </c>
      <c r="C35" s="211">
        <f>IF((E35+F35)=SUM(C36:C42),SUM(C36:C42),"`ОШ!`")</f>
        <v>21</v>
      </c>
      <c r="D35" s="211" t="s">
        <v>419</v>
      </c>
      <c r="E35" s="211">
        <f>SUM(E36:E42)</f>
        <v>13</v>
      </c>
      <c r="F35" s="211">
        <f>SUM(F36:F42)</f>
        <v>8</v>
      </c>
      <c r="G35" s="211" t="s">
        <v>419</v>
      </c>
      <c r="H35" s="211">
        <f>SUM(H36:H42)</f>
        <v>2</v>
      </c>
      <c r="I35" s="211">
        <f>IF(AND(F35+H35=SUM(I36:I42),J35+K35=SUM(I36:I42)),SUM(I36:I42),"`ОШ!`")</f>
        <v>10</v>
      </c>
      <c r="J35" s="211">
        <f>SUM(J36:J42)</f>
        <v>2</v>
      </c>
      <c r="K35" s="211">
        <f>SUM(K36:K42)</f>
        <v>8</v>
      </c>
      <c r="L35" s="211">
        <f>SUM(L36:L42)</f>
        <v>0</v>
      </c>
      <c r="M35" s="211">
        <f>SUM(M36:M42)</f>
        <v>0</v>
      </c>
      <c r="N35" s="211" t="s">
        <v>419</v>
      </c>
      <c r="O35" s="211">
        <f>IF((Q35+R35+S35)=SUM(O36:O42),SUM(O36:O42),"`ОШИБКА!`")</f>
        <v>8</v>
      </c>
      <c r="P35" s="211">
        <f>SUM(P36:P42)</f>
        <v>1</v>
      </c>
      <c r="Q35" s="211">
        <f>SUM(Q36:Q42)</f>
        <v>7</v>
      </c>
      <c r="R35" s="211">
        <f>SUM(R36:R42)</f>
        <v>1</v>
      </c>
      <c r="S35" s="211">
        <f>SUM(S36:S42)</f>
        <v>0</v>
      </c>
      <c r="T35" s="1"/>
    </row>
    <row r="36" spans="1:20" ht="12.75">
      <c r="A36" s="23"/>
      <c r="B36" s="42" t="s">
        <v>587</v>
      </c>
      <c r="C36" s="4">
        <v>0</v>
      </c>
      <c r="D36" s="109"/>
      <c r="E36" s="4">
        <v>0</v>
      </c>
      <c r="F36" s="4">
        <v>0</v>
      </c>
      <c r="G36" s="109"/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109"/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1"/>
    </row>
    <row r="37" spans="1:20" ht="12.75">
      <c r="A37" s="23"/>
      <c r="B37" s="42" t="s">
        <v>588</v>
      </c>
      <c r="C37" s="4">
        <v>0</v>
      </c>
      <c r="D37" s="109"/>
      <c r="E37" s="4">
        <v>0</v>
      </c>
      <c r="F37" s="4">
        <v>0</v>
      </c>
      <c r="G37" s="109"/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109"/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1"/>
    </row>
    <row r="38" spans="1:20" ht="12.75">
      <c r="A38" s="23"/>
      <c r="B38" s="42" t="s">
        <v>589</v>
      </c>
      <c r="C38" s="4">
        <v>1</v>
      </c>
      <c r="D38" s="109"/>
      <c r="E38" s="4">
        <v>0</v>
      </c>
      <c r="F38" s="4">
        <v>1</v>
      </c>
      <c r="G38" s="109"/>
      <c r="H38" s="4"/>
      <c r="I38" s="4">
        <v>1</v>
      </c>
      <c r="J38" s="4">
        <v>0</v>
      </c>
      <c r="K38" s="4">
        <v>1</v>
      </c>
      <c r="L38" s="4">
        <v>0</v>
      </c>
      <c r="M38" s="4">
        <v>0</v>
      </c>
      <c r="N38" s="109"/>
      <c r="O38" s="4">
        <v>1</v>
      </c>
      <c r="P38" s="4">
        <v>0</v>
      </c>
      <c r="Q38" s="4">
        <v>1</v>
      </c>
      <c r="R38" s="4"/>
      <c r="S38" s="4">
        <v>0</v>
      </c>
      <c r="T38" s="1"/>
    </row>
    <row r="39" spans="1:20" ht="38.25">
      <c r="A39" s="23"/>
      <c r="B39" s="42" t="s">
        <v>590</v>
      </c>
      <c r="C39" s="4">
        <v>1</v>
      </c>
      <c r="D39" s="109"/>
      <c r="E39" s="4">
        <v>0</v>
      </c>
      <c r="F39" s="4">
        <v>1</v>
      </c>
      <c r="G39" s="109"/>
      <c r="H39" s="4">
        <v>2</v>
      </c>
      <c r="I39" s="4">
        <v>3</v>
      </c>
      <c r="J39" s="4">
        <v>1</v>
      </c>
      <c r="K39" s="4">
        <v>2</v>
      </c>
      <c r="L39" s="4"/>
      <c r="M39" s="4"/>
      <c r="N39" s="109"/>
      <c r="O39" s="4">
        <v>2</v>
      </c>
      <c r="P39" s="4">
        <v>1</v>
      </c>
      <c r="Q39" s="4">
        <v>1</v>
      </c>
      <c r="R39" s="4">
        <v>1</v>
      </c>
      <c r="S39" s="4">
        <v>0</v>
      </c>
      <c r="T39" s="1"/>
    </row>
    <row r="40" spans="1:20" ht="51">
      <c r="A40" s="23"/>
      <c r="B40" s="42" t="s">
        <v>591</v>
      </c>
      <c r="C40" s="4">
        <v>0</v>
      </c>
      <c r="D40" s="109">
        <v>0</v>
      </c>
      <c r="E40" s="4">
        <v>0</v>
      </c>
      <c r="F40" s="4">
        <v>0</v>
      </c>
      <c r="G40" s="109"/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109"/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1"/>
    </row>
    <row r="41" spans="1:20" ht="38.25">
      <c r="A41" s="23"/>
      <c r="B41" s="42" t="s">
        <v>592</v>
      </c>
      <c r="C41" s="4">
        <v>0</v>
      </c>
      <c r="D41" s="109"/>
      <c r="E41" s="4">
        <v>0</v>
      </c>
      <c r="F41" s="4">
        <v>0</v>
      </c>
      <c r="G41" s="109"/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109"/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1"/>
    </row>
    <row r="42" spans="1:20" ht="12.75">
      <c r="A42" s="23"/>
      <c r="B42" s="42" t="s">
        <v>593</v>
      </c>
      <c r="C42" s="4">
        <v>19</v>
      </c>
      <c r="D42" s="109"/>
      <c r="E42" s="4">
        <v>13</v>
      </c>
      <c r="F42" s="4">
        <v>6</v>
      </c>
      <c r="G42" s="109"/>
      <c r="H42" s="4">
        <v>0</v>
      </c>
      <c r="I42" s="4">
        <v>6</v>
      </c>
      <c r="J42" s="4">
        <v>1</v>
      </c>
      <c r="K42" s="4">
        <v>5</v>
      </c>
      <c r="L42" s="4">
        <v>0</v>
      </c>
      <c r="M42" s="4">
        <v>0</v>
      </c>
      <c r="N42" s="109"/>
      <c r="O42" s="4">
        <v>5</v>
      </c>
      <c r="P42" s="4">
        <v>0</v>
      </c>
      <c r="Q42" s="4">
        <v>5</v>
      </c>
      <c r="R42" s="4">
        <v>0</v>
      </c>
      <c r="S42" s="4">
        <v>0</v>
      </c>
      <c r="T42" s="1"/>
    </row>
    <row r="43" spans="1:20" ht="51">
      <c r="A43" s="209"/>
      <c r="B43" s="210" t="s">
        <v>594</v>
      </c>
      <c r="C43" s="211">
        <f>IF((D43+E43+F43)=SUM(C44:C54),SUM(C44:C54),"`ОШ!`")</f>
        <v>23</v>
      </c>
      <c r="D43" s="211">
        <f>SUM(D44:D54)</f>
        <v>7</v>
      </c>
      <c r="E43" s="211">
        <f>SUM(E44:E54)</f>
        <v>9</v>
      </c>
      <c r="F43" s="211">
        <f>SUM(F44:F54)</f>
        <v>7</v>
      </c>
      <c r="G43" s="211">
        <f>SUM(G44:G54)</f>
        <v>0</v>
      </c>
      <c r="H43" s="211">
        <f>SUM(H44:H54)</f>
        <v>8</v>
      </c>
      <c r="I43" s="211">
        <f>IF(AND(F43+H43=SUM(I44:I54),J43+K43=SUM(I44:I54)),SUM(I44:I54),"`ОШ!`")</f>
        <v>15</v>
      </c>
      <c r="J43" s="211">
        <f>SUM(J44:J54)</f>
        <v>1</v>
      </c>
      <c r="K43" s="211">
        <f>SUM(K44:K54)</f>
        <v>14</v>
      </c>
      <c r="L43" s="211">
        <f>SUM(L44:L54)</f>
        <v>3</v>
      </c>
      <c r="M43" s="211">
        <f>SUM(M44:M54)</f>
        <v>0</v>
      </c>
      <c r="N43" s="211">
        <f>SUM(N44:N54)</f>
        <v>0</v>
      </c>
      <c r="O43" s="211">
        <f>IF((Q43+R43+S43)=SUM(O44:O54),SUM(O44:O54),"`ОШИБКА!`")</f>
        <v>9</v>
      </c>
      <c r="P43" s="211">
        <f>SUM(P44:P54)</f>
        <v>0</v>
      </c>
      <c r="Q43" s="211">
        <f>SUM(Q44:Q54)</f>
        <v>9</v>
      </c>
      <c r="R43" s="211">
        <f>SUM(R44:R54)</f>
        <v>0</v>
      </c>
      <c r="S43" s="211">
        <f>SUM(S44:S54)</f>
        <v>0</v>
      </c>
      <c r="T43" s="1"/>
    </row>
    <row r="44" spans="1:20" ht="38.25">
      <c r="A44" s="23"/>
      <c r="B44" s="42" t="s">
        <v>595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1"/>
    </row>
    <row r="45" spans="1:20" ht="25.5">
      <c r="A45" s="23"/>
      <c r="B45" s="42" t="s">
        <v>596</v>
      </c>
      <c r="C45" s="4">
        <v>10</v>
      </c>
      <c r="D45" s="4">
        <v>7</v>
      </c>
      <c r="E45" s="4">
        <v>1</v>
      </c>
      <c r="F45" s="4">
        <v>2</v>
      </c>
      <c r="G45" s="4">
        <v>0</v>
      </c>
      <c r="H45" s="4">
        <v>0</v>
      </c>
      <c r="I45" s="4">
        <v>2</v>
      </c>
      <c r="J45" s="4">
        <v>1</v>
      </c>
      <c r="K45" s="4">
        <v>1</v>
      </c>
      <c r="L45" s="4">
        <v>0</v>
      </c>
      <c r="M45" s="4">
        <v>0</v>
      </c>
      <c r="N45" s="4">
        <v>0</v>
      </c>
      <c r="O45" s="4">
        <v>1</v>
      </c>
      <c r="P45" s="4">
        <v>0</v>
      </c>
      <c r="Q45" s="4">
        <v>1</v>
      </c>
      <c r="R45" s="4">
        <v>0</v>
      </c>
      <c r="S45" s="4">
        <v>0</v>
      </c>
      <c r="T45" s="1"/>
    </row>
    <row r="46" spans="1:20" ht="38.25">
      <c r="A46" s="23"/>
      <c r="B46" s="42" t="s">
        <v>597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1"/>
    </row>
    <row r="47" spans="1:20" ht="25.5">
      <c r="A47" s="23"/>
      <c r="B47" s="42" t="s">
        <v>598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1"/>
    </row>
    <row r="48" spans="1:20" ht="25.5">
      <c r="A48" s="23"/>
      <c r="B48" s="42" t="s">
        <v>599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1"/>
    </row>
    <row r="49" spans="1:20" ht="25.5">
      <c r="A49" s="23"/>
      <c r="B49" s="42" t="s">
        <v>600</v>
      </c>
      <c r="C49" s="4">
        <v>2</v>
      </c>
      <c r="D49" s="4">
        <v>0</v>
      </c>
      <c r="E49" s="4">
        <v>0</v>
      </c>
      <c r="F49" s="4">
        <v>2</v>
      </c>
      <c r="G49" s="4">
        <v>0</v>
      </c>
      <c r="H49" s="4">
        <v>0</v>
      </c>
      <c r="I49" s="4">
        <v>2</v>
      </c>
      <c r="J49" s="4">
        <v>0</v>
      </c>
      <c r="K49" s="4">
        <v>2</v>
      </c>
      <c r="L49" s="4">
        <v>0</v>
      </c>
      <c r="M49" s="4">
        <v>0</v>
      </c>
      <c r="N49" s="4">
        <v>0</v>
      </c>
      <c r="O49" s="4">
        <v>2</v>
      </c>
      <c r="P49" s="4">
        <v>0</v>
      </c>
      <c r="Q49" s="4">
        <v>2</v>
      </c>
      <c r="R49" s="4">
        <v>0</v>
      </c>
      <c r="S49" s="4">
        <v>0</v>
      </c>
      <c r="T49" s="1"/>
    </row>
    <row r="50" spans="1:20" ht="38.25">
      <c r="A50" s="23"/>
      <c r="B50" s="42" t="s">
        <v>431</v>
      </c>
      <c r="C50" s="4">
        <v>1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1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1"/>
    </row>
    <row r="51" spans="1:20" ht="38.25">
      <c r="A51" s="23"/>
      <c r="B51" s="42" t="s">
        <v>601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1"/>
    </row>
    <row r="52" spans="1:20" ht="25.5">
      <c r="A52" s="23"/>
      <c r="B52" s="42" t="s">
        <v>602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1"/>
    </row>
    <row r="53" spans="1:20" ht="12.75">
      <c r="A53" s="23"/>
      <c r="B53" s="42" t="s">
        <v>603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1"/>
    </row>
    <row r="54" spans="1:20" ht="12.75">
      <c r="A54" s="23"/>
      <c r="B54" s="42" t="s">
        <v>604</v>
      </c>
      <c r="C54" s="4">
        <v>10</v>
      </c>
      <c r="D54" s="4">
        <v>0</v>
      </c>
      <c r="E54" s="4">
        <v>7</v>
      </c>
      <c r="F54" s="4">
        <v>3</v>
      </c>
      <c r="G54" s="4">
        <v>0</v>
      </c>
      <c r="H54" s="4">
        <v>7</v>
      </c>
      <c r="I54" s="4">
        <v>10</v>
      </c>
      <c r="J54" s="4">
        <v>0</v>
      </c>
      <c r="K54" s="4">
        <v>10</v>
      </c>
      <c r="L54" s="4">
        <v>3</v>
      </c>
      <c r="M54" s="4">
        <v>0</v>
      </c>
      <c r="N54" s="4">
        <v>0</v>
      </c>
      <c r="O54" s="4">
        <v>6</v>
      </c>
      <c r="P54" s="4">
        <v>0</v>
      </c>
      <c r="Q54" s="4">
        <v>6</v>
      </c>
      <c r="R54" s="4">
        <v>0</v>
      </c>
      <c r="S54" s="4">
        <v>0</v>
      </c>
      <c r="T54" s="1"/>
    </row>
    <row r="55" spans="1:20" ht="51">
      <c r="A55" s="209"/>
      <c r="B55" s="210" t="s">
        <v>605</v>
      </c>
      <c r="C55" s="211">
        <f>IF((D55+E55+F55)=SUM(C56:C60),SUM(C56:C60),"`ОШ!`")</f>
        <v>2</v>
      </c>
      <c r="D55" s="211">
        <f>SUM(D56:D60)</f>
        <v>0</v>
      </c>
      <c r="E55" s="211">
        <f>SUM(E56:E60)</f>
        <v>2</v>
      </c>
      <c r="F55" s="211">
        <f>SUM(F56:F60)</f>
        <v>0</v>
      </c>
      <c r="G55" s="211">
        <f>SUM(G56:G60)</f>
        <v>0</v>
      </c>
      <c r="H55" s="211">
        <f>SUM(H56:H60)</f>
        <v>2</v>
      </c>
      <c r="I55" s="211">
        <f>IF(AND(F55+H55=SUM(I56:I60),J55+K55=SUM(I56:I60)),SUM(I56:I60),"`ОШ!`")</f>
        <v>2</v>
      </c>
      <c r="J55" s="211">
        <f>SUM(J56:J60)</f>
        <v>1</v>
      </c>
      <c r="K55" s="211">
        <f>SUM(K56:K60)</f>
        <v>1</v>
      </c>
      <c r="L55" s="211">
        <f>SUM(L56:L60)</f>
        <v>0</v>
      </c>
      <c r="M55" s="211">
        <f>SUM(M56:M60)</f>
        <v>0</v>
      </c>
      <c r="N55" s="211">
        <f>SUM(N56:N60)</f>
        <v>0</v>
      </c>
      <c r="O55" s="211">
        <f>IF((Q55+R55+S55)=SUM(O56:O60),SUM(O56:O60),"`ОШИБКА!`")</f>
        <v>0</v>
      </c>
      <c r="P55" s="211">
        <f>SUM(P56:P60)</f>
        <v>4</v>
      </c>
      <c r="Q55" s="211">
        <f>SUM(Q56:Q60)</f>
        <v>0</v>
      </c>
      <c r="R55" s="211">
        <f>SUM(R56:R60)</f>
        <v>0</v>
      </c>
      <c r="S55" s="211">
        <f>SUM(S56:S60)</f>
        <v>0</v>
      </c>
      <c r="T55" s="1"/>
    </row>
    <row r="56" spans="1:20" ht="25.5">
      <c r="A56" s="23"/>
      <c r="B56" s="42" t="s">
        <v>606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1"/>
    </row>
    <row r="57" spans="1:20" ht="25.5">
      <c r="A57" s="23"/>
      <c r="B57" s="42" t="s">
        <v>607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1"/>
    </row>
    <row r="58" spans="1:20" ht="12.75">
      <c r="A58" s="23"/>
      <c r="B58" s="42" t="s">
        <v>608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1"/>
    </row>
    <row r="59" spans="1:20" ht="25.5">
      <c r="A59" s="23"/>
      <c r="B59" s="42" t="s">
        <v>609</v>
      </c>
      <c r="C59" s="4">
        <v>1</v>
      </c>
      <c r="D59" s="4">
        <v>0</v>
      </c>
      <c r="E59" s="4">
        <v>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2</v>
      </c>
      <c r="Q59" s="4">
        <v>0</v>
      </c>
      <c r="R59" s="4">
        <v>0</v>
      </c>
      <c r="S59" s="4">
        <v>0</v>
      </c>
      <c r="T59" s="1"/>
    </row>
    <row r="60" spans="1:20" ht="12.75">
      <c r="A60" s="23"/>
      <c r="B60" s="42" t="s">
        <v>610</v>
      </c>
      <c r="C60" s="4">
        <v>1</v>
      </c>
      <c r="D60" s="4">
        <v>0</v>
      </c>
      <c r="E60" s="4">
        <v>1</v>
      </c>
      <c r="F60" s="4">
        <v>0</v>
      </c>
      <c r="G60" s="4">
        <v>0</v>
      </c>
      <c r="H60" s="4">
        <v>2</v>
      </c>
      <c r="I60" s="4">
        <v>2</v>
      </c>
      <c r="J60" s="4">
        <v>1</v>
      </c>
      <c r="K60" s="4">
        <v>1</v>
      </c>
      <c r="L60" s="4">
        <v>0</v>
      </c>
      <c r="M60" s="4">
        <v>0</v>
      </c>
      <c r="N60" s="4">
        <v>0</v>
      </c>
      <c r="O60" s="4">
        <v>0</v>
      </c>
      <c r="P60" s="4">
        <v>2</v>
      </c>
      <c r="Q60" s="4">
        <v>0</v>
      </c>
      <c r="R60" s="4">
        <v>0</v>
      </c>
      <c r="S60" s="4">
        <v>0</v>
      </c>
      <c r="T60" s="1"/>
    </row>
    <row r="61" spans="1:20" ht="25.5">
      <c r="A61" s="209"/>
      <c r="B61" s="210" t="s">
        <v>611</v>
      </c>
      <c r="C61" s="211">
        <f>IF((D61+E61+F61)=SUM(C62:C68),SUM(C62:C68),"`ОШ!`")</f>
        <v>52</v>
      </c>
      <c r="D61" s="211">
        <f>SUM(D62:D68)</f>
        <v>0</v>
      </c>
      <c r="E61" s="211">
        <f>SUM(E62:E68)</f>
        <v>28</v>
      </c>
      <c r="F61" s="211">
        <f>SUM(F62:F68)</f>
        <v>24</v>
      </c>
      <c r="G61" s="211">
        <f>SUM(G62:G68)</f>
        <v>0</v>
      </c>
      <c r="H61" s="211">
        <f>SUM(H62:H68)</f>
        <v>0</v>
      </c>
      <c r="I61" s="211">
        <f>IF(AND(F61+H61=SUM(I62:I68),J61+K61=SUM(I62:I68)),SUM(I62:I68),"`ОШ!`")</f>
        <v>24</v>
      </c>
      <c r="J61" s="211">
        <f>SUM(J62:J68)</f>
        <v>3</v>
      </c>
      <c r="K61" s="211">
        <f>SUM(K62:K68)</f>
        <v>21</v>
      </c>
      <c r="L61" s="211">
        <f>SUM(L62:L68)</f>
        <v>1</v>
      </c>
      <c r="M61" s="211">
        <v>1</v>
      </c>
      <c r="N61" s="211">
        <f>SUM(N62:N68)</f>
        <v>0</v>
      </c>
      <c r="O61" s="211">
        <f>IF((Q61+R61+S61)=SUM(O62:O68),SUM(O62:O68),"`ОШИБКА!`")</f>
        <v>17</v>
      </c>
      <c r="P61" s="211">
        <f>SUM(P62:P68)</f>
        <v>1</v>
      </c>
      <c r="Q61" s="211">
        <f>SUM(Q62:Q68)</f>
        <v>14</v>
      </c>
      <c r="R61" s="211">
        <f>SUM(R62:R68)</f>
        <v>3</v>
      </c>
      <c r="S61" s="211">
        <f>SUM(S62:S68)</f>
        <v>0</v>
      </c>
      <c r="T61" s="1"/>
    </row>
    <row r="62" spans="1:20" ht="25.5">
      <c r="A62" s="23"/>
      <c r="B62" s="42" t="s">
        <v>612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1"/>
    </row>
    <row r="63" spans="1:20" ht="25.5">
      <c r="A63" s="23"/>
      <c r="B63" s="42" t="s">
        <v>615</v>
      </c>
      <c r="C63" s="4">
        <v>5</v>
      </c>
      <c r="D63" s="4">
        <v>0</v>
      </c>
      <c r="E63" s="4">
        <v>0</v>
      </c>
      <c r="F63" s="4">
        <v>5</v>
      </c>
      <c r="G63" s="4">
        <v>0</v>
      </c>
      <c r="H63" s="4">
        <v>0</v>
      </c>
      <c r="I63" s="4">
        <v>5</v>
      </c>
      <c r="J63" s="4">
        <v>0</v>
      </c>
      <c r="K63" s="4">
        <v>5</v>
      </c>
      <c r="L63" s="4">
        <v>0</v>
      </c>
      <c r="M63" s="4">
        <v>0</v>
      </c>
      <c r="N63" s="4">
        <v>0</v>
      </c>
      <c r="O63" s="4">
        <v>5</v>
      </c>
      <c r="P63" s="4">
        <v>0</v>
      </c>
      <c r="Q63" s="4">
        <v>4</v>
      </c>
      <c r="R63" s="4">
        <v>1</v>
      </c>
      <c r="S63" s="4">
        <v>0</v>
      </c>
      <c r="T63" s="1"/>
    </row>
    <row r="64" spans="1:20" ht="25.5">
      <c r="A64" s="23"/>
      <c r="B64" s="42" t="s">
        <v>616</v>
      </c>
      <c r="C64" s="4">
        <v>8</v>
      </c>
      <c r="D64" s="4">
        <v>0</v>
      </c>
      <c r="E64" s="4">
        <v>0</v>
      </c>
      <c r="F64" s="4">
        <v>8</v>
      </c>
      <c r="G64" s="4">
        <v>0</v>
      </c>
      <c r="H64" s="4">
        <v>0</v>
      </c>
      <c r="I64" s="4">
        <v>8</v>
      </c>
      <c r="J64" s="4">
        <v>2</v>
      </c>
      <c r="K64" s="4">
        <v>6</v>
      </c>
      <c r="L64" s="4">
        <v>1</v>
      </c>
      <c r="M64" s="4">
        <v>1</v>
      </c>
      <c r="N64" s="4">
        <v>0</v>
      </c>
      <c r="O64" s="4">
        <v>4</v>
      </c>
      <c r="P64" s="4">
        <v>0</v>
      </c>
      <c r="Q64" s="4">
        <v>4</v>
      </c>
      <c r="R64" s="4">
        <v>0</v>
      </c>
      <c r="S64" s="4">
        <v>0</v>
      </c>
      <c r="T64" s="1"/>
    </row>
    <row r="65" spans="1:20" ht="25.5">
      <c r="A65" s="23"/>
      <c r="B65" s="42" t="s">
        <v>617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1"/>
    </row>
    <row r="66" spans="1:20" ht="25.5">
      <c r="A66" s="23"/>
      <c r="B66" s="42" t="s">
        <v>619</v>
      </c>
      <c r="C66" s="4">
        <v>3</v>
      </c>
      <c r="D66" s="4">
        <v>0</v>
      </c>
      <c r="E66" s="4">
        <v>1</v>
      </c>
      <c r="F66" s="4">
        <v>2</v>
      </c>
      <c r="G66" s="4">
        <v>0</v>
      </c>
      <c r="H66" s="4">
        <v>0</v>
      </c>
      <c r="I66" s="4">
        <v>2</v>
      </c>
      <c r="J66" s="4">
        <v>0</v>
      </c>
      <c r="K66" s="4">
        <v>2</v>
      </c>
      <c r="L66" s="4">
        <v>0</v>
      </c>
      <c r="M66" s="4">
        <v>0</v>
      </c>
      <c r="N66" s="4">
        <v>0</v>
      </c>
      <c r="O66" s="4">
        <v>1</v>
      </c>
      <c r="P66" s="4">
        <v>0</v>
      </c>
      <c r="Q66" s="4">
        <v>0</v>
      </c>
      <c r="R66" s="4">
        <v>1</v>
      </c>
      <c r="S66" s="4">
        <v>0</v>
      </c>
      <c r="T66" s="1"/>
    </row>
    <row r="67" spans="1:20" ht="25.5">
      <c r="A67" s="23"/>
      <c r="B67" s="42" t="s">
        <v>620</v>
      </c>
      <c r="C67" s="4">
        <v>2</v>
      </c>
      <c r="D67" s="4">
        <v>0</v>
      </c>
      <c r="E67" s="4">
        <v>1</v>
      </c>
      <c r="F67" s="4">
        <v>1</v>
      </c>
      <c r="G67" s="4">
        <v>0</v>
      </c>
      <c r="H67" s="4">
        <v>0</v>
      </c>
      <c r="I67" s="4">
        <v>1</v>
      </c>
      <c r="J67" s="4">
        <v>0</v>
      </c>
      <c r="K67" s="4">
        <v>1</v>
      </c>
      <c r="L67" s="4">
        <v>0</v>
      </c>
      <c r="M67" s="4">
        <v>0</v>
      </c>
      <c r="N67" s="4">
        <v>0</v>
      </c>
      <c r="O67" s="4">
        <v>1</v>
      </c>
      <c r="P67" s="4">
        <v>0</v>
      </c>
      <c r="Q67" s="4">
        <v>1</v>
      </c>
      <c r="R67" s="4">
        <v>0</v>
      </c>
      <c r="S67" s="4">
        <v>0</v>
      </c>
      <c r="T67" s="1"/>
    </row>
    <row r="68" spans="1:20" ht="12.75">
      <c r="A68" s="23"/>
      <c r="B68" s="42" t="s">
        <v>621</v>
      </c>
      <c r="C68" s="4">
        <v>34</v>
      </c>
      <c r="D68" s="4">
        <v>0</v>
      </c>
      <c r="E68" s="4">
        <v>26</v>
      </c>
      <c r="F68" s="4">
        <v>8</v>
      </c>
      <c r="G68" s="4">
        <v>0</v>
      </c>
      <c r="H68" s="4">
        <v>0</v>
      </c>
      <c r="I68" s="4">
        <v>8</v>
      </c>
      <c r="J68" s="4">
        <v>1</v>
      </c>
      <c r="K68" s="4">
        <v>7</v>
      </c>
      <c r="L68" s="4">
        <v>0</v>
      </c>
      <c r="M68" s="4">
        <v>0</v>
      </c>
      <c r="N68" s="4">
        <v>0</v>
      </c>
      <c r="O68" s="4">
        <v>6</v>
      </c>
      <c r="P68" s="4">
        <v>1</v>
      </c>
      <c r="Q68" s="4">
        <v>5</v>
      </c>
      <c r="R68" s="4">
        <v>1</v>
      </c>
      <c r="S68" s="4">
        <v>0</v>
      </c>
      <c r="T68" s="1"/>
    </row>
    <row r="69" spans="1:20" s="46" customFormat="1" ht="38.25">
      <c r="A69" s="209"/>
      <c r="B69" s="210" t="s">
        <v>4</v>
      </c>
      <c r="C69" s="211">
        <f>D69+E69+F69</f>
        <v>0</v>
      </c>
      <c r="D69" s="211"/>
      <c r="E69" s="211"/>
      <c r="F69" s="211"/>
      <c r="G69" s="211"/>
      <c r="H69" s="211"/>
      <c r="I69" s="211">
        <f>IF((F69+H69)=(J69+K69),(J69+K69),"`ОШ!`")</f>
        <v>0</v>
      </c>
      <c r="J69" s="211"/>
      <c r="K69" s="211"/>
      <c r="L69" s="211"/>
      <c r="M69" s="211"/>
      <c r="N69" s="211"/>
      <c r="O69" s="211">
        <f>(Q69+R69+S69)</f>
        <v>0</v>
      </c>
      <c r="P69" s="211"/>
      <c r="Q69" s="211"/>
      <c r="R69" s="211"/>
      <c r="S69" s="211"/>
      <c r="T69" s="1"/>
    </row>
    <row r="70" spans="1:20" s="46" customFormat="1" ht="30" customHeight="1">
      <c r="A70" s="209"/>
      <c r="B70" s="210" t="s">
        <v>5</v>
      </c>
      <c r="C70" s="211">
        <f>D70+E70+F70</f>
        <v>0</v>
      </c>
      <c r="D70" s="211"/>
      <c r="E70" s="211"/>
      <c r="F70" s="211"/>
      <c r="G70" s="211"/>
      <c r="H70" s="211">
        <v>8</v>
      </c>
      <c r="I70" s="211">
        <v>8</v>
      </c>
      <c r="J70" s="211"/>
      <c r="K70" s="211">
        <v>8</v>
      </c>
      <c r="L70" s="211">
        <v>4</v>
      </c>
      <c r="M70" s="211">
        <v>0</v>
      </c>
      <c r="N70" s="211"/>
      <c r="O70" s="211">
        <v>3</v>
      </c>
      <c r="P70" s="211"/>
      <c r="Q70" s="211">
        <v>3</v>
      </c>
      <c r="R70" s="211"/>
      <c r="S70" s="211"/>
      <c r="T70" s="1"/>
    </row>
    <row r="71" spans="1:20" s="46" customFormat="1" ht="42" customHeight="1">
      <c r="A71" s="209"/>
      <c r="B71" s="210" t="s">
        <v>6</v>
      </c>
      <c r="C71" s="211">
        <f>D71+E71+F71</f>
        <v>0</v>
      </c>
      <c r="D71" s="211"/>
      <c r="E71" s="211"/>
      <c r="F71" s="211"/>
      <c r="G71" s="211"/>
      <c r="H71" s="211"/>
      <c r="I71" s="211">
        <f>IF((F71+H71)=(J71+K71),(J71+K71),"`ОШ!`")</f>
        <v>0</v>
      </c>
      <c r="J71" s="211"/>
      <c r="K71" s="211"/>
      <c r="L71" s="211"/>
      <c r="M71" s="211"/>
      <c r="N71" s="211"/>
      <c r="O71" s="211">
        <f>(Q71+R71+S71)</f>
        <v>0</v>
      </c>
      <c r="P71" s="211"/>
      <c r="Q71" s="211"/>
      <c r="R71" s="211"/>
      <c r="S71" s="211"/>
      <c r="T71" s="1"/>
    </row>
    <row r="72" spans="1:20" s="46" customFormat="1" ht="30" customHeight="1">
      <c r="A72" s="209"/>
      <c r="B72" s="210" t="s">
        <v>7</v>
      </c>
      <c r="C72" s="211" t="s">
        <v>419</v>
      </c>
      <c r="D72" s="211" t="s">
        <v>419</v>
      </c>
      <c r="E72" s="211" t="s">
        <v>419</v>
      </c>
      <c r="F72" s="211" t="s">
        <v>419</v>
      </c>
      <c r="G72" s="211" t="s">
        <v>419</v>
      </c>
      <c r="H72" s="211"/>
      <c r="I72" s="211">
        <f>IF(H72=(J72+K72),(J72+K72),"`ОШ!`")</f>
        <v>0</v>
      </c>
      <c r="J72" s="211"/>
      <c r="K72" s="211"/>
      <c r="L72" s="211"/>
      <c r="M72" s="211"/>
      <c r="N72" s="211" t="s">
        <v>419</v>
      </c>
      <c r="O72" s="211">
        <f>(Q72+R72+S72)</f>
        <v>0</v>
      </c>
      <c r="P72" s="211"/>
      <c r="Q72" s="211"/>
      <c r="R72" s="211"/>
      <c r="S72" s="211"/>
      <c r="T72" s="1"/>
    </row>
    <row r="73" spans="1:20" ht="102">
      <c r="A73" s="209"/>
      <c r="B73" s="210" t="s">
        <v>237</v>
      </c>
      <c r="C73" s="211">
        <f>IF((E73+F73)=SUM(C74:C78),SUM(C74:C78),"`ОШ!`")</f>
        <v>0</v>
      </c>
      <c r="D73" s="211" t="s">
        <v>419</v>
      </c>
      <c r="E73" s="211">
        <f>SUM(E74:E78)</f>
        <v>0</v>
      </c>
      <c r="F73" s="211">
        <f>SUM(F74:F78)</f>
        <v>0</v>
      </c>
      <c r="G73" s="211" t="s">
        <v>419</v>
      </c>
      <c r="H73" s="211">
        <f>SUM(H74:H78)</f>
        <v>0</v>
      </c>
      <c r="I73" s="211">
        <f>IF(AND(F73+H73=SUM(I74:I78),J73+K73=SUM(I74:I78)),SUM(I74:I78),"`ОШ!`")</f>
        <v>0</v>
      </c>
      <c r="J73" s="211">
        <f>SUM(J74:J78)</f>
        <v>0</v>
      </c>
      <c r="K73" s="211">
        <f>SUM(K74:K78)</f>
        <v>0</v>
      </c>
      <c r="L73" s="211">
        <f>SUM(L74:L78)</f>
        <v>0</v>
      </c>
      <c r="M73" s="211">
        <f>SUM(M74:M78)</f>
        <v>0</v>
      </c>
      <c r="N73" s="211">
        <f>SUM(N74:N78)</f>
        <v>0</v>
      </c>
      <c r="O73" s="211">
        <f>IF((Q73+R73+S73)=SUM(O74:O78),SUM(O74:O78),"`ОШИБКА!`")</f>
        <v>0</v>
      </c>
      <c r="P73" s="211">
        <f>SUM(P74:P78)</f>
        <v>0</v>
      </c>
      <c r="Q73" s="211">
        <f>SUM(Q74:Q78)</f>
        <v>0</v>
      </c>
      <c r="R73" s="211">
        <f>SUM(R74:R78)</f>
        <v>0</v>
      </c>
      <c r="S73" s="211">
        <f>SUM(S74:S78)</f>
        <v>0</v>
      </c>
      <c r="T73" s="1"/>
    </row>
    <row r="74" spans="1:20" ht="32.25" customHeight="1">
      <c r="A74" s="23"/>
      <c r="B74" s="42" t="s">
        <v>8</v>
      </c>
      <c r="C74" s="4">
        <v>0</v>
      </c>
      <c r="D74" s="109"/>
      <c r="E74" s="4">
        <v>0</v>
      </c>
      <c r="F74" s="4">
        <v>0</v>
      </c>
      <c r="G74" s="109"/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1"/>
    </row>
    <row r="75" spans="1:20" ht="12.75">
      <c r="A75" s="23"/>
      <c r="B75" s="42" t="s">
        <v>9</v>
      </c>
      <c r="C75" s="4">
        <v>0</v>
      </c>
      <c r="D75" s="109"/>
      <c r="E75" s="4">
        <v>0</v>
      </c>
      <c r="F75" s="4">
        <v>0</v>
      </c>
      <c r="G75" s="109"/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1"/>
    </row>
    <row r="76" spans="1:20" ht="38.25">
      <c r="A76" s="23"/>
      <c r="B76" s="42" t="s">
        <v>10</v>
      </c>
      <c r="C76" s="4">
        <v>0</v>
      </c>
      <c r="D76" s="109"/>
      <c r="E76" s="4">
        <v>0</v>
      </c>
      <c r="F76" s="4">
        <v>0</v>
      </c>
      <c r="G76" s="109"/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1"/>
    </row>
    <row r="77" spans="1:20" ht="25.5">
      <c r="A77" s="23"/>
      <c r="B77" s="42" t="s">
        <v>11</v>
      </c>
      <c r="C77" s="4">
        <v>0</v>
      </c>
      <c r="D77" s="109"/>
      <c r="E77" s="4">
        <v>0</v>
      </c>
      <c r="F77" s="4">
        <v>0</v>
      </c>
      <c r="G77" s="109"/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1"/>
    </row>
    <row r="78" spans="1:20" ht="54" customHeight="1">
      <c r="A78" s="23"/>
      <c r="B78" s="42" t="s">
        <v>12</v>
      </c>
      <c r="C78" s="4">
        <v>0</v>
      </c>
      <c r="D78" s="109"/>
      <c r="E78" s="4">
        <v>0</v>
      </c>
      <c r="F78" s="4">
        <v>0</v>
      </c>
      <c r="G78" s="109"/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1"/>
    </row>
    <row r="79" spans="1:20" s="46" customFormat="1" ht="57" customHeight="1">
      <c r="A79" s="209"/>
      <c r="B79" s="210" t="s">
        <v>13</v>
      </c>
      <c r="C79" s="491">
        <f>E79+F79</f>
        <v>0</v>
      </c>
      <c r="D79" s="491" t="s">
        <v>419</v>
      </c>
      <c r="E79" s="491"/>
      <c r="F79" s="491"/>
      <c r="G79" s="491" t="s">
        <v>419</v>
      </c>
      <c r="H79" s="491">
        <v>7</v>
      </c>
      <c r="I79" s="491">
        <v>7</v>
      </c>
      <c r="J79" s="491"/>
      <c r="K79" s="491">
        <v>7</v>
      </c>
      <c r="L79" s="491"/>
      <c r="M79" s="491"/>
      <c r="N79" s="491" t="s">
        <v>419</v>
      </c>
      <c r="O79" s="491">
        <v>5</v>
      </c>
      <c r="P79" s="491"/>
      <c r="Q79" s="491">
        <v>5</v>
      </c>
      <c r="R79" s="491"/>
      <c r="S79" s="491"/>
      <c r="T79" s="1"/>
    </row>
    <row r="80" spans="1:22" s="46" customFormat="1" ht="72.75" customHeight="1">
      <c r="A80" s="209"/>
      <c r="B80" s="210" t="s">
        <v>14</v>
      </c>
      <c r="C80" s="211">
        <f>E80+F80</f>
        <v>0</v>
      </c>
      <c r="D80" s="211" t="s">
        <v>419</v>
      </c>
      <c r="E80" s="211"/>
      <c r="F80" s="211"/>
      <c r="G80" s="211" t="s">
        <v>419</v>
      </c>
      <c r="H80" s="211"/>
      <c r="I80" s="211">
        <f>IF((F80+H80)=(J80+K80),(J80+K80),"`ОШ!`")</f>
        <v>0</v>
      </c>
      <c r="J80" s="211"/>
      <c r="K80" s="211"/>
      <c r="L80" s="211"/>
      <c r="M80" s="211"/>
      <c r="N80" s="211"/>
      <c r="O80" s="211">
        <f>(Q80+R80+S80)</f>
        <v>0</v>
      </c>
      <c r="P80" s="211"/>
      <c r="Q80" s="211"/>
      <c r="R80" s="211"/>
      <c r="S80" s="211"/>
      <c r="T80" s="1"/>
      <c r="V80" s="144"/>
    </row>
    <row r="81" spans="1:23" ht="19.5" customHeight="1">
      <c r="A81" s="209"/>
      <c r="B81" s="213" t="s">
        <v>15</v>
      </c>
      <c r="C81" s="214">
        <f>C8+C22+C35+C43+C55+C61+C69+C70+C71+C73+C79+C80</f>
        <v>210</v>
      </c>
      <c r="D81" s="214">
        <f>D43+D55+D61+D69+D70+D71</f>
        <v>7</v>
      </c>
      <c r="E81" s="214">
        <f>E8+E22+E35+E43+E55+E61+E69+E70+E71+E73+E79+E80</f>
        <v>133</v>
      </c>
      <c r="F81" s="214">
        <f>F8+F22+F35+F43+F55+F61+F69+F70+F71+F73+F79+F80</f>
        <v>70</v>
      </c>
      <c r="G81" s="214">
        <f>G43+G55+G61+G69+G70+G71</f>
        <v>0</v>
      </c>
      <c r="H81" s="214">
        <f aca="true" t="shared" si="0" ref="H81:M81">H8+H22+H35+H43+H55+H61+H69+H70+H71+H72+H73+H79+H80</f>
        <v>37</v>
      </c>
      <c r="I81" s="214">
        <f t="shared" si="0"/>
        <v>107</v>
      </c>
      <c r="J81" s="214">
        <f t="shared" si="0"/>
        <v>13</v>
      </c>
      <c r="K81" s="214">
        <f t="shared" si="0"/>
        <v>94</v>
      </c>
      <c r="L81" s="214">
        <f t="shared" si="0"/>
        <v>20</v>
      </c>
      <c r="M81" s="214">
        <f t="shared" si="0"/>
        <v>1</v>
      </c>
      <c r="N81" s="214">
        <f>N43+N55+N61+N69+N70+N71+N73+N80</f>
        <v>0</v>
      </c>
      <c r="O81" s="214">
        <f>O8+O22+O35+O43+O55+O61+O69+O70+O71+O72+O73+O79+O80</f>
        <v>67</v>
      </c>
      <c r="P81" s="214">
        <f>P8+P22+P35+P43+P55+P61+P69+P70+P71+P72+P73+P79+P80</f>
        <v>10</v>
      </c>
      <c r="Q81" s="214">
        <f>Q8+Q22+Q35+Q43+Q55+Q61+Q69+Q70+Q71+Q72+Q73+Q79+Q80</f>
        <v>48</v>
      </c>
      <c r="R81" s="214">
        <f>R8+R22+R35+R43+R55+R61+R69+R70+R71+R72+R73+R79+R80</f>
        <v>18</v>
      </c>
      <c r="S81" s="214">
        <f>S8+S22+S35+S43+S55+S61+S69+S70+S71+S72+S73+S79+S80</f>
        <v>1</v>
      </c>
      <c r="T81" s="1"/>
      <c r="U81" s="5"/>
      <c r="V81" s="5"/>
      <c r="W81" s="6"/>
    </row>
    <row r="82" spans="2:20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1"/>
    </row>
    <row r="83" spans="2:20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1"/>
    </row>
    <row r="84" spans="1:2" ht="12.75" customHeight="1">
      <c r="A84" s="121"/>
      <c r="B84" s="122" t="s">
        <v>410</v>
      </c>
    </row>
    <row r="85" spans="1:19" ht="12.7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</row>
  </sheetData>
  <sheetProtection/>
  <mergeCells count="6">
    <mergeCell ref="L5:M5"/>
    <mergeCell ref="B2:S2"/>
    <mergeCell ref="B3:S3"/>
    <mergeCell ref="B4:S4"/>
    <mergeCell ref="D5:F5"/>
    <mergeCell ref="P5:Q5"/>
  </mergeCells>
  <printOptions horizontalCentered="1"/>
  <pageMargins left="0.1968503937007874" right="0.1968503937007874" top="0.5905511811023623" bottom="0.5905511811023623" header="0.3937007874015748" footer="0.3937007874015748"/>
  <pageSetup firstPageNumber="3" useFirstPageNumber="1" horizontalDpi="600" verticalDpi="600" orientation="landscape" paperSize="9" scale="90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AI91"/>
  <sheetViews>
    <sheetView view="pageBreakPreview" zoomScale="90" zoomScaleNormal="70" zoomScaleSheetLayoutView="90" zoomScalePageLayoutView="0" workbookViewId="0" topLeftCell="A1">
      <selection activeCell="E35" sqref="E35"/>
    </sheetView>
  </sheetViews>
  <sheetFormatPr defaultColWidth="9.140625" defaultRowHeight="12.75"/>
  <cols>
    <col min="1" max="1" width="3.57421875" style="0" bestFit="1" customWidth="1"/>
    <col min="2" max="2" width="33.28125" style="0" customWidth="1"/>
    <col min="3" max="3" width="15.7109375" style="0" customWidth="1"/>
    <col min="4" max="4" width="21.28125" style="0" customWidth="1"/>
    <col min="5" max="5" width="13.28125" style="0" customWidth="1"/>
    <col min="6" max="6" width="10.421875" style="0" bestFit="1" customWidth="1"/>
    <col min="7" max="7" width="9.140625" style="0" bestFit="1" customWidth="1"/>
    <col min="8" max="8" width="10.421875" style="0" bestFit="1" customWidth="1"/>
    <col min="9" max="9" width="9.140625" style="0" bestFit="1" customWidth="1"/>
    <col min="10" max="10" width="14.7109375" style="0" bestFit="1" customWidth="1"/>
  </cols>
  <sheetData>
    <row r="1" spans="2:4" ht="12.75">
      <c r="B1" s="7" t="s">
        <v>129</v>
      </c>
      <c r="C1" s="7"/>
      <c r="D1" s="7"/>
    </row>
    <row r="2" spans="2:16" ht="13.5" customHeight="1">
      <c r="B2" s="515" t="s">
        <v>792</v>
      </c>
      <c r="C2" s="515"/>
      <c r="D2" s="515"/>
      <c r="E2" s="515"/>
      <c r="F2" s="515"/>
      <c r="G2" s="515"/>
      <c r="H2" s="515"/>
      <c r="I2" s="515"/>
      <c r="J2" s="515"/>
      <c r="K2" s="1"/>
      <c r="L2" s="1"/>
      <c r="M2" s="1"/>
      <c r="N2" s="1"/>
      <c r="O2" s="1"/>
      <c r="P2" s="1"/>
    </row>
    <row r="3" spans="2:16" ht="13.5" customHeight="1">
      <c r="B3" s="515" t="s">
        <v>788</v>
      </c>
      <c r="C3" s="515"/>
      <c r="D3" s="515"/>
      <c r="E3" s="515"/>
      <c r="F3" s="515"/>
      <c r="G3" s="515"/>
      <c r="H3" s="515"/>
      <c r="I3" s="515"/>
      <c r="J3" s="515"/>
      <c r="K3" s="1"/>
      <c r="L3" s="1"/>
      <c r="M3" s="1"/>
      <c r="N3" s="1"/>
      <c r="O3" s="1"/>
      <c r="P3" s="1"/>
    </row>
    <row r="4" spans="2:10" ht="48" customHeight="1">
      <c r="B4" s="507" t="s">
        <v>801</v>
      </c>
      <c r="C4" s="507"/>
      <c r="D4" s="507"/>
      <c r="E4" s="507"/>
      <c r="F4" s="507"/>
      <c r="G4" s="507"/>
      <c r="H4" s="507"/>
      <c r="I4" s="507"/>
      <c r="J4" s="507"/>
    </row>
    <row r="5" spans="1:10" ht="15.75">
      <c r="A5" s="533" t="s">
        <v>435</v>
      </c>
      <c r="B5" s="533"/>
      <c r="C5" s="533"/>
      <c r="D5" s="533"/>
      <c r="E5" s="533"/>
      <c r="F5" s="533"/>
      <c r="G5" s="533"/>
      <c r="H5" s="29"/>
      <c r="I5" s="29"/>
      <c r="J5" s="29"/>
    </row>
    <row r="6" spans="1:10" ht="21" customHeight="1">
      <c r="A6" s="483"/>
      <c r="B6" s="534" t="s">
        <v>272</v>
      </c>
      <c r="C6" s="534" t="s">
        <v>271</v>
      </c>
      <c r="D6" s="534" t="s">
        <v>260</v>
      </c>
      <c r="E6" s="552" t="s">
        <v>127</v>
      </c>
      <c r="F6" s="559" t="s">
        <v>126</v>
      </c>
      <c r="G6" s="559"/>
      <c r="H6" s="559" t="s">
        <v>580</v>
      </c>
      <c r="I6" s="559"/>
      <c r="J6" s="484"/>
    </row>
    <row r="7" spans="1:10" ht="52.5" customHeight="1">
      <c r="A7" s="485" t="s">
        <v>248</v>
      </c>
      <c r="B7" s="535"/>
      <c r="C7" s="535"/>
      <c r="D7" s="535"/>
      <c r="E7" s="554"/>
      <c r="F7" s="470" t="s">
        <v>437</v>
      </c>
      <c r="G7" s="470" t="s">
        <v>108</v>
      </c>
      <c r="H7" s="470" t="s">
        <v>438</v>
      </c>
      <c r="I7" s="470" t="s">
        <v>106</v>
      </c>
      <c r="J7" s="486" t="s">
        <v>204</v>
      </c>
    </row>
    <row r="8" spans="1:10" ht="13.5" customHeight="1">
      <c r="A8" s="470" t="s">
        <v>130</v>
      </c>
      <c r="B8" s="470" t="s">
        <v>169</v>
      </c>
      <c r="C8" s="470" t="s">
        <v>249</v>
      </c>
      <c r="D8" s="470" t="s">
        <v>270</v>
      </c>
      <c r="E8" s="470" t="s">
        <v>520</v>
      </c>
      <c r="F8" s="470" t="s">
        <v>521</v>
      </c>
      <c r="G8" s="470" t="s">
        <v>522</v>
      </c>
      <c r="H8" s="470" t="s">
        <v>523</v>
      </c>
      <c r="I8" s="470" t="s">
        <v>524</v>
      </c>
      <c r="J8" s="470" t="s">
        <v>525</v>
      </c>
    </row>
    <row r="9" spans="1:10" ht="30.75" customHeight="1">
      <c r="A9" s="471"/>
      <c r="B9" s="537" t="s">
        <v>406</v>
      </c>
      <c r="C9" s="538"/>
      <c r="D9" s="539"/>
      <c r="E9" s="489">
        <f>IF((G9+I9+J9)=SUM(E10:E13),SUM(E10:E13),"`ОШ!`")</f>
        <v>0</v>
      </c>
      <c r="F9" s="472">
        <f>SUM(F10:F13)</f>
        <v>0</v>
      </c>
      <c r="G9" s="472">
        <f>SUM(G10:G13)</f>
        <v>0</v>
      </c>
      <c r="H9" s="472">
        <f>SUM(H10:H13)</f>
        <v>0</v>
      </c>
      <c r="I9" s="472">
        <f>SUM(I10:I13)</f>
        <v>0</v>
      </c>
      <c r="J9" s="472">
        <f>SUM(J10:J13)</f>
        <v>0</v>
      </c>
    </row>
    <row r="10" spans="1:10" ht="24">
      <c r="A10" s="74"/>
      <c r="B10" s="540" t="s">
        <v>109</v>
      </c>
      <c r="C10" s="543" t="s">
        <v>83</v>
      </c>
      <c r="D10" s="83" t="s">
        <v>154</v>
      </c>
      <c r="E10" s="84"/>
      <c r="F10" s="84"/>
      <c r="G10" s="84"/>
      <c r="H10" s="84"/>
      <c r="I10" s="84"/>
      <c r="J10" s="84"/>
    </row>
    <row r="11" spans="1:10" ht="24">
      <c r="A11" s="82"/>
      <c r="B11" s="541"/>
      <c r="C11" s="544"/>
      <c r="D11" s="83" t="s">
        <v>273</v>
      </c>
      <c r="E11" s="84"/>
      <c r="F11" s="84"/>
      <c r="G11" s="84"/>
      <c r="H11" s="84"/>
      <c r="I11" s="84"/>
      <c r="J11" s="84"/>
    </row>
    <row r="12" spans="1:10" ht="24">
      <c r="A12" s="82"/>
      <c r="B12" s="541"/>
      <c r="C12" s="543" t="s">
        <v>429</v>
      </c>
      <c r="D12" s="83" t="s">
        <v>154</v>
      </c>
      <c r="E12" s="20"/>
      <c r="F12" s="20"/>
      <c r="G12" s="20"/>
      <c r="H12" s="20"/>
      <c r="I12" s="20"/>
      <c r="J12" s="20"/>
    </row>
    <row r="13" spans="1:10" ht="24">
      <c r="A13" s="69"/>
      <c r="B13" s="542"/>
      <c r="C13" s="544"/>
      <c r="D13" s="83" t="s">
        <v>273</v>
      </c>
      <c r="E13" s="20"/>
      <c r="F13" s="20"/>
      <c r="G13" s="20"/>
      <c r="H13" s="20"/>
      <c r="I13" s="20"/>
      <c r="J13" s="20"/>
    </row>
    <row r="14" spans="1:10" ht="30.75" customHeight="1">
      <c r="A14" s="471"/>
      <c r="B14" s="545" t="s">
        <v>407</v>
      </c>
      <c r="C14" s="546"/>
      <c r="D14" s="547"/>
      <c r="E14" s="489">
        <f>IF((G14+I14+J14)=SUM(E15:E18),SUM(E15:E18),"`ОШ!`")</f>
        <v>0</v>
      </c>
      <c r="F14" s="472">
        <f>SUM(F15:F18)</f>
        <v>0</v>
      </c>
      <c r="G14" s="472">
        <f>SUM(G15:G18)</f>
        <v>0</v>
      </c>
      <c r="H14" s="472">
        <f>SUM(H15:H18)</f>
        <v>0</v>
      </c>
      <c r="I14" s="472">
        <f>SUM(I15:I18)</f>
        <v>0</v>
      </c>
      <c r="J14" s="472">
        <f>SUM(J15:J18)</f>
        <v>0</v>
      </c>
    </row>
    <row r="15" spans="1:10" ht="24">
      <c r="A15" s="74"/>
      <c r="B15" s="548" t="s">
        <v>110</v>
      </c>
      <c r="C15" s="543" t="s">
        <v>83</v>
      </c>
      <c r="D15" s="83" t="s">
        <v>154</v>
      </c>
      <c r="E15" s="20"/>
      <c r="F15" s="20"/>
      <c r="G15" s="20"/>
      <c r="H15" s="20"/>
      <c r="I15" s="20"/>
      <c r="J15" s="20"/>
    </row>
    <row r="16" spans="1:10" ht="24">
      <c r="A16" s="82"/>
      <c r="B16" s="549"/>
      <c r="C16" s="544"/>
      <c r="D16" s="83" t="s">
        <v>273</v>
      </c>
      <c r="E16" s="20"/>
      <c r="F16" s="20"/>
      <c r="G16" s="20"/>
      <c r="H16" s="20"/>
      <c r="I16" s="20"/>
      <c r="J16" s="20"/>
    </row>
    <row r="17" spans="1:10" ht="24">
      <c r="A17" s="82"/>
      <c r="B17" s="549"/>
      <c r="C17" s="543" t="s">
        <v>429</v>
      </c>
      <c r="D17" s="83" t="s">
        <v>154</v>
      </c>
      <c r="E17" s="20"/>
      <c r="F17" s="20"/>
      <c r="G17" s="20"/>
      <c r="H17" s="20"/>
      <c r="I17" s="20"/>
      <c r="J17" s="20"/>
    </row>
    <row r="18" spans="1:10" ht="24">
      <c r="A18" s="69"/>
      <c r="B18" s="550"/>
      <c r="C18" s="544"/>
      <c r="D18" s="83" t="s">
        <v>273</v>
      </c>
      <c r="E18" s="20"/>
      <c r="F18" s="20"/>
      <c r="G18" s="20"/>
      <c r="H18" s="20"/>
      <c r="I18" s="20"/>
      <c r="J18" s="20"/>
    </row>
    <row r="19" spans="1:10" ht="24" customHeight="1">
      <c r="A19" s="471"/>
      <c r="B19" s="545" t="s">
        <v>408</v>
      </c>
      <c r="C19" s="546"/>
      <c r="D19" s="547"/>
      <c r="E19" s="489">
        <f>IF((G19+I19+J19)=SUM(E20:E23),SUM(E20:E23),"`ОШ!`")</f>
        <v>0</v>
      </c>
      <c r="F19" s="472">
        <f>SUM(F20:F23)</f>
        <v>0</v>
      </c>
      <c r="G19" s="472">
        <f>SUM(G20:G23)</f>
        <v>0</v>
      </c>
      <c r="H19" s="472">
        <f>SUM(H20:H23)</f>
        <v>0</v>
      </c>
      <c r="I19" s="472">
        <f>SUM(I20:I23)</f>
        <v>0</v>
      </c>
      <c r="J19" s="472">
        <f>SUM(J20:J23)</f>
        <v>0</v>
      </c>
    </row>
    <row r="20" spans="1:10" ht="24">
      <c r="A20" s="74"/>
      <c r="B20" s="548" t="s">
        <v>111</v>
      </c>
      <c r="C20" s="543" t="s">
        <v>83</v>
      </c>
      <c r="D20" s="83" t="s">
        <v>154</v>
      </c>
      <c r="E20" s="20"/>
      <c r="F20" s="20"/>
      <c r="G20" s="20"/>
      <c r="H20" s="20"/>
      <c r="I20" s="20"/>
      <c r="J20" s="20"/>
    </row>
    <row r="21" spans="1:10" ht="24">
      <c r="A21" s="82"/>
      <c r="B21" s="549"/>
      <c r="C21" s="544"/>
      <c r="D21" s="83" t="s">
        <v>273</v>
      </c>
      <c r="E21" s="20"/>
      <c r="F21" s="20"/>
      <c r="G21" s="20"/>
      <c r="H21" s="20"/>
      <c r="I21" s="20"/>
      <c r="J21" s="20"/>
    </row>
    <row r="22" spans="1:10" ht="24">
      <c r="A22" s="82"/>
      <c r="B22" s="549"/>
      <c r="C22" s="543" t="s">
        <v>429</v>
      </c>
      <c r="D22" s="83" t="s">
        <v>154</v>
      </c>
      <c r="E22" s="20"/>
      <c r="F22" s="20"/>
      <c r="G22" s="20"/>
      <c r="H22" s="20"/>
      <c r="I22" s="20"/>
      <c r="J22" s="20"/>
    </row>
    <row r="23" spans="1:10" ht="24">
      <c r="A23" s="69"/>
      <c r="B23" s="550"/>
      <c r="C23" s="544"/>
      <c r="D23" s="83" t="s">
        <v>273</v>
      </c>
      <c r="E23" s="20"/>
      <c r="F23" s="20"/>
      <c r="G23" s="20"/>
      <c r="H23" s="20"/>
      <c r="I23" s="20"/>
      <c r="J23" s="20"/>
    </row>
    <row r="24" spans="1:10" ht="33.75" customHeight="1">
      <c r="A24" s="471"/>
      <c r="B24" s="545" t="s">
        <v>411</v>
      </c>
      <c r="C24" s="546"/>
      <c r="D24" s="547"/>
      <c r="E24" s="489">
        <f>IF((G24+I24+J24)=SUM(E25:E26),SUM(E25:E26),"`ОШ!`")</f>
        <v>0</v>
      </c>
      <c r="F24" s="472">
        <f>F25+F26</f>
        <v>0</v>
      </c>
      <c r="G24" s="472">
        <f>G25+G26</f>
        <v>0</v>
      </c>
      <c r="H24" s="472">
        <f>H25+H26</f>
        <v>0</v>
      </c>
      <c r="I24" s="472">
        <f>I25+I26</f>
        <v>0</v>
      </c>
      <c r="J24" s="472">
        <f>J25+J26</f>
        <v>0</v>
      </c>
    </row>
    <row r="25" spans="1:10" ht="24">
      <c r="A25" s="74"/>
      <c r="B25" s="548" t="s">
        <v>112</v>
      </c>
      <c r="C25" s="83" t="s">
        <v>83</v>
      </c>
      <c r="D25" s="83"/>
      <c r="E25" s="20"/>
      <c r="F25" s="20"/>
      <c r="G25" s="20"/>
      <c r="H25" s="20"/>
      <c r="I25" s="20"/>
      <c r="J25" s="20"/>
    </row>
    <row r="26" spans="1:10" ht="24">
      <c r="A26" s="69"/>
      <c r="B26" s="550"/>
      <c r="C26" s="83" t="s">
        <v>429</v>
      </c>
      <c r="D26" s="83"/>
      <c r="E26" s="20"/>
      <c r="F26" s="20"/>
      <c r="G26" s="20"/>
      <c r="H26" s="20"/>
      <c r="I26" s="20"/>
      <c r="J26" s="20"/>
    </row>
    <row r="27" spans="1:10" ht="33" customHeight="1">
      <c r="A27" s="471"/>
      <c r="B27" s="545" t="s">
        <v>413</v>
      </c>
      <c r="C27" s="546"/>
      <c r="D27" s="547"/>
      <c r="E27" s="489">
        <f>IF((G27+I27+J27)=SUM(E28:E31),SUM(E28:E31),"`ОШ!`")</f>
        <v>0</v>
      </c>
      <c r="F27" s="472">
        <f>SUM(F28:F31)</f>
        <v>0</v>
      </c>
      <c r="G27" s="472">
        <f>SUM(G28:G31)</f>
        <v>0</v>
      </c>
      <c r="H27" s="472">
        <f>SUM(H28:H31)</f>
        <v>0</v>
      </c>
      <c r="I27" s="472">
        <f>SUM(I28:I31)</f>
        <v>0</v>
      </c>
      <c r="J27" s="472">
        <f>SUM(J28:J31)</f>
        <v>0</v>
      </c>
    </row>
    <row r="28" spans="1:10" ht="24">
      <c r="A28" s="74"/>
      <c r="B28" s="548" t="s">
        <v>412</v>
      </c>
      <c r="C28" s="543" t="s">
        <v>83</v>
      </c>
      <c r="D28" s="83" t="s">
        <v>154</v>
      </c>
      <c r="E28" s="20"/>
      <c r="F28" s="20"/>
      <c r="G28" s="20"/>
      <c r="H28" s="20"/>
      <c r="I28" s="20"/>
      <c r="J28" s="20"/>
    </row>
    <row r="29" spans="1:10" ht="24">
      <c r="A29" s="82"/>
      <c r="B29" s="549"/>
      <c r="C29" s="544"/>
      <c r="D29" s="83" t="s">
        <v>273</v>
      </c>
      <c r="E29" s="20"/>
      <c r="F29" s="20"/>
      <c r="G29" s="20"/>
      <c r="H29" s="20"/>
      <c r="I29" s="20"/>
      <c r="J29" s="20"/>
    </row>
    <row r="30" spans="1:10" ht="24">
      <c r="A30" s="82"/>
      <c r="B30" s="549"/>
      <c r="C30" s="543" t="s">
        <v>429</v>
      </c>
      <c r="D30" s="83" t="s">
        <v>154</v>
      </c>
      <c r="E30" s="20"/>
      <c r="F30" s="20"/>
      <c r="G30" s="20"/>
      <c r="H30" s="20"/>
      <c r="I30" s="20"/>
      <c r="J30" s="20"/>
    </row>
    <row r="31" spans="1:10" ht="24">
      <c r="A31" s="69"/>
      <c r="B31" s="550"/>
      <c r="C31" s="544"/>
      <c r="D31" s="83" t="s">
        <v>273</v>
      </c>
      <c r="E31" s="20"/>
      <c r="F31" s="20"/>
      <c r="G31" s="20"/>
      <c r="H31" s="20"/>
      <c r="I31" s="20"/>
      <c r="J31" s="20"/>
    </row>
    <row r="32" spans="1:10" ht="22.5" customHeight="1">
      <c r="A32" s="471"/>
      <c r="B32" s="545" t="s">
        <v>414</v>
      </c>
      <c r="C32" s="546"/>
      <c r="D32" s="547"/>
      <c r="E32" s="489">
        <f>IF((G32+I32+J32)=SUM(E33:E36),SUM(E33:E36),"`ОШ!`")</f>
        <v>1</v>
      </c>
      <c r="F32" s="472">
        <f>SUM(F33:F36)</f>
        <v>0</v>
      </c>
      <c r="G32" s="472">
        <f>SUM(G33:G36)</f>
        <v>0</v>
      </c>
      <c r="H32" s="472">
        <f>SUM(H33:H36)</f>
        <v>0</v>
      </c>
      <c r="I32" s="472">
        <f>SUM(I33:I36)</f>
        <v>0</v>
      </c>
      <c r="J32" s="472">
        <f>SUM(J33:J36)</f>
        <v>1</v>
      </c>
    </row>
    <row r="33" spans="1:10" ht="24">
      <c r="A33" s="74"/>
      <c r="B33" s="548" t="s">
        <v>113</v>
      </c>
      <c r="C33" s="543" t="s">
        <v>83</v>
      </c>
      <c r="D33" s="83" t="s">
        <v>154</v>
      </c>
      <c r="E33" s="20"/>
      <c r="F33" s="20"/>
      <c r="G33" s="20"/>
      <c r="H33" s="20"/>
      <c r="I33" s="20"/>
      <c r="J33" s="20"/>
    </row>
    <row r="34" spans="1:10" ht="24">
      <c r="A34" s="82"/>
      <c r="B34" s="549"/>
      <c r="C34" s="544"/>
      <c r="D34" s="83" t="s">
        <v>273</v>
      </c>
      <c r="E34" s="20"/>
      <c r="F34" s="20"/>
      <c r="G34" s="20"/>
      <c r="H34" s="20"/>
      <c r="I34" s="20"/>
      <c r="J34" s="20"/>
    </row>
    <row r="35" spans="1:10" ht="24">
      <c r="A35" s="82"/>
      <c r="B35" s="549"/>
      <c r="C35" s="543" t="s">
        <v>82</v>
      </c>
      <c r="D35" s="83" t="s">
        <v>154</v>
      </c>
      <c r="E35" s="20"/>
      <c r="F35" s="20"/>
      <c r="G35" s="20"/>
      <c r="H35" s="20"/>
      <c r="I35" s="20"/>
      <c r="J35" s="20"/>
    </row>
    <row r="36" spans="1:10" ht="24">
      <c r="A36" s="69"/>
      <c r="B36" s="550"/>
      <c r="C36" s="544"/>
      <c r="D36" s="83" t="s">
        <v>273</v>
      </c>
      <c r="E36" s="20">
        <v>1</v>
      </c>
      <c r="F36" s="20"/>
      <c r="G36" s="20"/>
      <c r="H36" s="20"/>
      <c r="I36" s="20"/>
      <c r="J36" s="20">
        <v>1</v>
      </c>
    </row>
    <row r="37" spans="1:35" s="41" customFormat="1" ht="32.25" customHeight="1">
      <c r="A37" s="471"/>
      <c r="B37" s="545" t="s">
        <v>415</v>
      </c>
      <c r="C37" s="546"/>
      <c r="D37" s="547"/>
      <c r="E37" s="489">
        <f>IF((G37+I37+J37)=SUM(E38:E39),SUM(E38:E39),"`ОШ!`")</f>
        <v>0</v>
      </c>
      <c r="F37" s="472">
        <f>F38+F39</f>
        <v>0</v>
      </c>
      <c r="G37" s="472">
        <f>G38+G39</f>
        <v>0</v>
      </c>
      <c r="H37" s="472">
        <f>H38+H39</f>
        <v>0</v>
      </c>
      <c r="I37" s="472">
        <f>I38+I39</f>
        <v>0</v>
      </c>
      <c r="J37" s="472">
        <f>J38+J39</f>
        <v>0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1:10" ht="24">
      <c r="A38" s="74"/>
      <c r="B38" s="548" t="s">
        <v>114</v>
      </c>
      <c r="C38" s="83" t="s">
        <v>83</v>
      </c>
      <c r="D38" s="83"/>
      <c r="E38" s="20"/>
      <c r="F38" s="20"/>
      <c r="G38" s="20"/>
      <c r="H38" s="20"/>
      <c r="I38" s="20"/>
      <c r="J38" s="20"/>
    </row>
    <row r="39" spans="1:10" ht="24">
      <c r="A39" s="69"/>
      <c r="B39" s="550"/>
      <c r="C39" s="83" t="s">
        <v>429</v>
      </c>
      <c r="D39" s="83"/>
      <c r="E39" s="20"/>
      <c r="F39" s="20"/>
      <c r="G39" s="20"/>
      <c r="H39" s="20"/>
      <c r="I39" s="20"/>
      <c r="J39" s="20"/>
    </row>
    <row r="40" spans="1:10" ht="26.25" customHeight="1">
      <c r="A40" s="471"/>
      <c r="B40" s="545" t="s">
        <v>416</v>
      </c>
      <c r="C40" s="546"/>
      <c r="D40" s="547"/>
      <c r="E40" s="489">
        <f>IF((G40+I40+J40)=SUM(E41:E42),SUM(E41:E42),"`ОШ!`")</f>
        <v>0</v>
      </c>
      <c r="F40" s="472">
        <f>F41+F42</f>
        <v>0</v>
      </c>
      <c r="G40" s="472">
        <f>G41+G42</f>
        <v>0</v>
      </c>
      <c r="H40" s="472">
        <f>H41+H42</f>
        <v>0</v>
      </c>
      <c r="I40" s="472">
        <f>I41+I42</f>
        <v>0</v>
      </c>
      <c r="J40" s="472">
        <f>J41+J42</f>
        <v>0</v>
      </c>
    </row>
    <row r="41" spans="1:10" ht="24">
      <c r="A41" s="74"/>
      <c r="B41" s="548" t="s">
        <v>128</v>
      </c>
      <c r="C41" s="543" t="s">
        <v>83</v>
      </c>
      <c r="D41" s="83" t="s">
        <v>154</v>
      </c>
      <c r="E41" s="20"/>
      <c r="F41" s="20"/>
      <c r="G41" s="20"/>
      <c r="H41" s="20"/>
      <c r="I41" s="20"/>
      <c r="J41" s="20"/>
    </row>
    <row r="42" spans="1:10" ht="24">
      <c r="A42" s="69"/>
      <c r="B42" s="550"/>
      <c r="C42" s="544"/>
      <c r="D42" s="83" t="s">
        <v>273</v>
      </c>
      <c r="E42" s="20"/>
      <c r="F42" s="20"/>
      <c r="G42" s="20"/>
      <c r="H42" s="20"/>
      <c r="I42" s="20"/>
      <c r="J42" s="20"/>
    </row>
    <row r="43" spans="1:10" ht="29.25" customHeight="1">
      <c r="A43" s="471"/>
      <c r="B43" s="545" t="s">
        <v>417</v>
      </c>
      <c r="C43" s="546"/>
      <c r="D43" s="547"/>
      <c r="E43" s="489">
        <f>IF((G43+I43+J43)=SUM(E44:E45),SUM(E44:E45),"`ОШ!`")</f>
        <v>0</v>
      </c>
      <c r="F43" s="472">
        <f>F44+F45</f>
        <v>0</v>
      </c>
      <c r="G43" s="472">
        <f>G44+G45</f>
        <v>0</v>
      </c>
      <c r="H43" s="472">
        <f>H44+H45</f>
        <v>0</v>
      </c>
      <c r="I43" s="472">
        <f>I44+I45</f>
        <v>0</v>
      </c>
      <c r="J43" s="472">
        <f>J44+J45</f>
        <v>0</v>
      </c>
    </row>
    <row r="44" spans="1:10" ht="24">
      <c r="A44" s="74"/>
      <c r="B44" s="548" t="s">
        <v>115</v>
      </c>
      <c r="C44" s="83" t="s">
        <v>83</v>
      </c>
      <c r="D44" s="83"/>
      <c r="E44" s="20"/>
      <c r="F44" s="20"/>
      <c r="G44" s="20"/>
      <c r="H44" s="20"/>
      <c r="I44" s="20"/>
      <c r="J44" s="20"/>
    </row>
    <row r="45" spans="1:10" ht="24">
      <c r="A45" s="69"/>
      <c r="B45" s="550"/>
      <c r="C45" s="83" t="s">
        <v>429</v>
      </c>
      <c r="D45" s="83"/>
      <c r="E45" s="20"/>
      <c r="F45" s="20"/>
      <c r="G45" s="20"/>
      <c r="H45" s="20"/>
      <c r="I45" s="20"/>
      <c r="J45" s="20"/>
    </row>
    <row r="46" spans="1:10" ht="29.25" customHeight="1">
      <c r="A46" s="471"/>
      <c r="B46" s="545" t="s">
        <v>418</v>
      </c>
      <c r="C46" s="546"/>
      <c r="D46" s="547"/>
      <c r="E46" s="489">
        <f>IF((G46+I46+J46)=SUM(E47:E50),SUM(E47:E50),"`ОШ!`")</f>
        <v>0</v>
      </c>
      <c r="F46" s="472">
        <f>SUM(F47:F50)</f>
        <v>0</v>
      </c>
      <c r="G46" s="472">
        <f>SUM(G47:G50)</f>
        <v>0</v>
      </c>
      <c r="H46" s="472">
        <f>SUM(H47:H50)</f>
        <v>0</v>
      </c>
      <c r="I46" s="472">
        <f>SUM(I47:I50)</f>
        <v>0</v>
      </c>
      <c r="J46" s="472">
        <f>SUM(J47:J50)</f>
        <v>0</v>
      </c>
    </row>
    <row r="47" spans="1:10" ht="24">
      <c r="A47" s="74"/>
      <c r="B47" s="548" t="s">
        <v>116</v>
      </c>
      <c r="C47" s="543" t="s">
        <v>83</v>
      </c>
      <c r="D47" s="83" t="s">
        <v>154</v>
      </c>
      <c r="E47" s="20"/>
      <c r="F47" s="20"/>
      <c r="G47" s="20"/>
      <c r="H47" s="20"/>
      <c r="I47" s="20"/>
      <c r="J47" s="20"/>
    </row>
    <row r="48" spans="1:10" ht="24">
      <c r="A48" s="82"/>
      <c r="B48" s="549"/>
      <c r="C48" s="544"/>
      <c r="D48" s="83" t="s">
        <v>273</v>
      </c>
      <c r="E48" s="20"/>
      <c r="F48" s="20"/>
      <c r="G48" s="20"/>
      <c r="H48" s="20"/>
      <c r="I48" s="20"/>
      <c r="J48" s="20"/>
    </row>
    <row r="49" spans="1:10" ht="24">
      <c r="A49" s="82"/>
      <c r="B49" s="549"/>
      <c r="C49" s="543" t="s">
        <v>82</v>
      </c>
      <c r="D49" s="83" t="s">
        <v>154</v>
      </c>
      <c r="E49" s="20"/>
      <c r="F49" s="20"/>
      <c r="G49" s="20"/>
      <c r="H49" s="20"/>
      <c r="I49" s="20"/>
      <c r="J49" s="20"/>
    </row>
    <row r="50" spans="1:10" ht="24">
      <c r="A50" s="69"/>
      <c r="B50" s="550"/>
      <c r="C50" s="544"/>
      <c r="D50" s="83" t="s">
        <v>273</v>
      </c>
      <c r="E50" s="20"/>
      <c r="F50" s="20"/>
      <c r="G50" s="20"/>
      <c r="H50" s="20"/>
      <c r="I50" s="20"/>
      <c r="J50" s="20"/>
    </row>
    <row r="51" spans="1:10" ht="45" customHeight="1">
      <c r="A51" s="471"/>
      <c r="B51" s="545" t="s">
        <v>432</v>
      </c>
      <c r="C51" s="546"/>
      <c r="D51" s="547"/>
      <c r="E51" s="489">
        <f>IF((G51+I51+J51)=SUM(E52:E71),SUM(E52:E71),"`ОШ!`")</f>
        <v>0</v>
      </c>
      <c r="F51" s="472">
        <f>SUM(F52:F71)</f>
        <v>0</v>
      </c>
      <c r="G51" s="472">
        <f>SUM(G52:G71)</f>
        <v>0</v>
      </c>
      <c r="H51" s="472">
        <f>SUM(H52:H71)</f>
        <v>0</v>
      </c>
      <c r="I51" s="472">
        <f>SUM(I52:I71)</f>
        <v>0</v>
      </c>
      <c r="J51" s="472">
        <f>SUM(J52:J71)</f>
        <v>0</v>
      </c>
    </row>
    <row r="52" spans="1:10" ht="24">
      <c r="A52" s="74"/>
      <c r="B52" s="543" t="s">
        <v>117</v>
      </c>
      <c r="C52" s="543" t="s">
        <v>83</v>
      </c>
      <c r="D52" s="83" t="s">
        <v>154</v>
      </c>
      <c r="E52" s="20"/>
      <c r="F52" s="20"/>
      <c r="G52" s="20"/>
      <c r="H52" s="20"/>
      <c r="I52" s="20"/>
      <c r="J52" s="20"/>
    </row>
    <row r="53" spans="1:10" ht="23.25" customHeight="1">
      <c r="A53" s="82"/>
      <c r="B53" s="551"/>
      <c r="C53" s="544"/>
      <c r="D53" s="83" t="s">
        <v>273</v>
      </c>
      <c r="E53" s="20"/>
      <c r="F53" s="20"/>
      <c r="G53" s="20"/>
      <c r="H53" s="20"/>
      <c r="I53" s="20"/>
      <c r="J53" s="20"/>
    </row>
    <row r="54" spans="1:10" ht="24">
      <c r="A54" s="82"/>
      <c r="B54" s="551"/>
      <c r="C54" s="543" t="s">
        <v>429</v>
      </c>
      <c r="D54" s="83" t="s">
        <v>154</v>
      </c>
      <c r="E54" s="20"/>
      <c r="F54" s="20"/>
      <c r="G54" s="20"/>
      <c r="H54" s="20"/>
      <c r="I54" s="20"/>
      <c r="J54" s="20"/>
    </row>
    <row r="55" spans="1:10" ht="24">
      <c r="A55" s="82"/>
      <c r="B55" s="544"/>
      <c r="C55" s="544"/>
      <c r="D55" s="83" t="s">
        <v>273</v>
      </c>
      <c r="E55" s="20"/>
      <c r="F55" s="20"/>
      <c r="G55" s="20"/>
      <c r="H55" s="20"/>
      <c r="I55" s="20"/>
      <c r="J55" s="20"/>
    </row>
    <row r="56" spans="1:10" ht="24">
      <c r="A56" s="82"/>
      <c r="B56" s="543" t="s">
        <v>118</v>
      </c>
      <c r="C56" s="543" t="s">
        <v>83</v>
      </c>
      <c r="D56" s="83" t="s">
        <v>154</v>
      </c>
      <c r="E56" s="20"/>
      <c r="F56" s="20"/>
      <c r="G56" s="20"/>
      <c r="H56" s="20"/>
      <c r="I56" s="20"/>
      <c r="J56" s="20"/>
    </row>
    <row r="57" spans="1:10" ht="27" customHeight="1">
      <c r="A57" s="82"/>
      <c r="B57" s="551"/>
      <c r="C57" s="544"/>
      <c r="D57" s="83" t="s">
        <v>273</v>
      </c>
      <c r="E57" s="20"/>
      <c r="F57" s="20"/>
      <c r="G57" s="20"/>
      <c r="H57" s="20"/>
      <c r="I57" s="20"/>
      <c r="J57" s="20"/>
    </row>
    <row r="58" spans="1:10" ht="24">
      <c r="A58" s="82"/>
      <c r="B58" s="551"/>
      <c r="C58" s="543" t="s">
        <v>429</v>
      </c>
      <c r="D58" s="83" t="s">
        <v>154</v>
      </c>
      <c r="E58" s="20"/>
      <c r="F58" s="20"/>
      <c r="G58" s="20"/>
      <c r="H58" s="20"/>
      <c r="I58" s="20"/>
      <c r="J58" s="20"/>
    </row>
    <row r="59" spans="1:10" ht="24">
      <c r="A59" s="82"/>
      <c r="B59" s="544"/>
      <c r="C59" s="544"/>
      <c r="D59" s="83" t="s">
        <v>273</v>
      </c>
      <c r="E59" s="20"/>
      <c r="F59" s="20"/>
      <c r="G59" s="20"/>
      <c r="H59" s="20"/>
      <c r="I59" s="20"/>
      <c r="J59" s="20"/>
    </row>
    <row r="60" spans="1:10" ht="24">
      <c r="A60" s="82"/>
      <c r="B60" s="543" t="s">
        <v>10</v>
      </c>
      <c r="C60" s="543" t="s">
        <v>83</v>
      </c>
      <c r="D60" s="83" t="s">
        <v>154</v>
      </c>
      <c r="E60" s="20"/>
      <c r="F60" s="20"/>
      <c r="G60" s="20"/>
      <c r="H60" s="20"/>
      <c r="I60" s="20"/>
      <c r="J60" s="20"/>
    </row>
    <row r="61" spans="1:10" ht="27" customHeight="1">
      <c r="A61" s="82"/>
      <c r="B61" s="551"/>
      <c r="C61" s="544"/>
      <c r="D61" s="83" t="s">
        <v>273</v>
      </c>
      <c r="E61" s="20"/>
      <c r="F61" s="20"/>
      <c r="G61" s="20"/>
      <c r="H61" s="20"/>
      <c r="I61" s="20"/>
      <c r="J61" s="20"/>
    </row>
    <row r="62" spans="1:10" ht="24">
      <c r="A62" s="82"/>
      <c r="B62" s="551"/>
      <c r="C62" s="543" t="s">
        <v>429</v>
      </c>
      <c r="D62" s="83" t="s">
        <v>154</v>
      </c>
      <c r="E62" s="20"/>
      <c r="F62" s="20"/>
      <c r="G62" s="20"/>
      <c r="H62" s="20"/>
      <c r="I62" s="20"/>
      <c r="J62" s="20"/>
    </row>
    <row r="63" spans="1:10" ht="24">
      <c r="A63" s="82"/>
      <c r="B63" s="544"/>
      <c r="C63" s="544"/>
      <c r="D63" s="83" t="s">
        <v>273</v>
      </c>
      <c r="E63" s="20"/>
      <c r="F63" s="20"/>
      <c r="G63" s="20"/>
      <c r="H63" s="20"/>
      <c r="I63" s="20"/>
      <c r="J63" s="20"/>
    </row>
    <row r="64" spans="1:10" ht="24">
      <c r="A64" s="82"/>
      <c r="B64" s="543" t="s">
        <v>119</v>
      </c>
      <c r="C64" s="543" t="s">
        <v>83</v>
      </c>
      <c r="D64" s="83" t="s">
        <v>154</v>
      </c>
      <c r="E64" s="20"/>
      <c r="F64" s="20"/>
      <c r="G64" s="20"/>
      <c r="H64" s="20"/>
      <c r="I64" s="20"/>
      <c r="J64" s="20"/>
    </row>
    <row r="65" spans="1:10" ht="27" customHeight="1">
      <c r="A65" s="82"/>
      <c r="B65" s="551"/>
      <c r="C65" s="544"/>
      <c r="D65" s="83" t="s">
        <v>273</v>
      </c>
      <c r="E65" s="20"/>
      <c r="F65" s="20"/>
      <c r="G65" s="20"/>
      <c r="H65" s="20"/>
      <c r="I65" s="20"/>
      <c r="J65" s="20"/>
    </row>
    <row r="66" spans="1:10" ht="24">
      <c r="A66" s="82"/>
      <c r="B66" s="551"/>
      <c r="C66" s="543" t="s">
        <v>429</v>
      </c>
      <c r="D66" s="83" t="s">
        <v>154</v>
      </c>
      <c r="E66" s="20"/>
      <c r="F66" s="20"/>
      <c r="G66" s="20"/>
      <c r="H66" s="20"/>
      <c r="I66" s="20"/>
      <c r="J66" s="20"/>
    </row>
    <row r="67" spans="1:10" ht="24">
      <c r="A67" s="82"/>
      <c r="B67" s="544"/>
      <c r="C67" s="544"/>
      <c r="D67" s="83" t="s">
        <v>273</v>
      </c>
      <c r="E67" s="20"/>
      <c r="F67" s="20"/>
      <c r="G67" s="20"/>
      <c r="H67" s="20"/>
      <c r="I67" s="20"/>
      <c r="J67" s="20"/>
    </row>
    <row r="68" spans="1:10" ht="24">
      <c r="A68" s="82"/>
      <c r="B68" s="543" t="s">
        <v>120</v>
      </c>
      <c r="C68" s="543" t="s">
        <v>83</v>
      </c>
      <c r="D68" s="83" t="s">
        <v>154</v>
      </c>
      <c r="E68" s="20"/>
      <c r="F68" s="20"/>
      <c r="G68" s="20"/>
      <c r="H68" s="20"/>
      <c r="I68" s="20"/>
      <c r="J68" s="20"/>
    </row>
    <row r="69" spans="1:10" ht="27" customHeight="1">
      <c r="A69" s="82"/>
      <c r="B69" s="551"/>
      <c r="C69" s="544"/>
      <c r="D69" s="83" t="s">
        <v>273</v>
      </c>
      <c r="E69" s="20"/>
      <c r="F69" s="20"/>
      <c r="G69" s="20"/>
      <c r="H69" s="20"/>
      <c r="I69" s="20"/>
      <c r="J69" s="20"/>
    </row>
    <row r="70" spans="1:10" ht="24">
      <c r="A70" s="82"/>
      <c r="B70" s="551"/>
      <c r="C70" s="543" t="s">
        <v>429</v>
      </c>
      <c r="D70" s="83" t="s">
        <v>154</v>
      </c>
      <c r="E70" s="20"/>
      <c r="F70" s="20"/>
      <c r="G70" s="20"/>
      <c r="H70" s="20"/>
      <c r="I70" s="20"/>
      <c r="J70" s="20"/>
    </row>
    <row r="71" spans="1:10" ht="24">
      <c r="A71" s="82"/>
      <c r="B71" s="544"/>
      <c r="C71" s="544"/>
      <c r="D71" s="83" t="s">
        <v>273</v>
      </c>
      <c r="E71" s="20"/>
      <c r="F71" s="20"/>
      <c r="G71" s="20"/>
      <c r="H71" s="20"/>
      <c r="I71" s="20"/>
      <c r="J71" s="20"/>
    </row>
    <row r="72" spans="1:10" ht="48">
      <c r="A72" s="471"/>
      <c r="B72" s="474" t="s">
        <v>122</v>
      </c>
      <c r="C72" s="475" t="s">
        <v>83</v>
      </c>
      <c r="D72" s="476"/>
      <c r="E72" s="489">
        <f>G72+I72+J72</f>
        <v>0</v>
      </c>
      <c r="F72" s="490"/>
      <c r="G72" s="490"/>
      <c r="H72" s="490"/>
      <c r="I72" s="490"/>
      <c r="J72" s="490"/>
    </row>
    <row r="73" spans="1:10" ht="42" customHeight="1">
      <c r="A73" s="471"/>
      <c r="B73" s="545" t="s">
        <v>433</v>
      </c>
      <c r="C73" s="546"/>
      <c r="D73" s="547"/>
      <c r="E73" s="489">
        <f>IF((G73+I73+J73)=SUM(E74:E77),SUM(E74:E77),"`ОШ!`")</f>
        <v>0</v>
      </c>
      <c r="F73" s="472">
        <f>SUM(F74:F77)</f>
        <v>0</v>
      </c>
      <c r="G73" s="472">
        <f>SUM(G74:G77)</f>
        <v>0</v>
      </c>
      <c r="H73" s="472">
        <f>SUM(H74:H77)</f>
        <v>0</v>
      </c>
      <c r="I73" s="472">
        <f>SUM(I74:I77)</f>
        <v>0</v>
      </c>
      <c r="J73" s="472">
        <f>SUM(J74:J77)</f>
        <v>0</v>
      </c>
    </row>
    <row r="74" spans="1:10" ht="24">
      <c r="A74" s="74"/>
      <c r="B74" s="548" t="s">
        <v>123</v>
      </c>
      <c r="C74" s="543" t="s">
        <v>83</v>
      </c>
      <c r="D74" s="83" t="s">
        <v>154</v>
      </c>
      <c r="E74" s="20"/>
      <c r="F74" s="20"/>
      <c r="G74" s="20"/>
      <c r="H74" s="20"/>
      <c r="I74" s="20"/>
      <c r="J74" s="20"/>
    </row>
    <row r="75" spans="1:10" ht="24" customHeight="1">
      <c r="A75" s="82"/>
      <c r="B75" s="549"/>
      <c r="C75" s="544"/>
      <c r="D75" s="83" t="s">
        <v>273</v>
      </c>
      <c r="E75" s="20"/>
      <c r="F75" s="20"/>
      <c r="G75" s="20"/>
      <c r="H75" s="20"/>
      <c r="I75" s="20"/>
      <c r="J75" s="20"/>
    </row>
    <row r="76" spans="1:10" ht="24">
      <c r="A76" s="82"/>
      <c r="B76" s="549"/>
      <c r="C76" s="543" t="s">
        <v>429</v>
      </c>
      <c r="D76" s="83" t="s">
        <v>154</v>
      </c>
      <c r="E76" s="20"/>
      <c r="F76" s="20"/>
      <c r="G76" s="20"/>
      <c r="H76" s="20"/>
      <c r="I76" s="20"/>
      <c r="J76" s="20"/>
    </row>
    <row r="77" spans="1:10" ht="24">
      <c r="A77" s="69"/>
      <c r="B77" s="550"/>
      <c r="C77" s="544"/>
      <c r="D77" s="83" t="s">
        <v>273</v>
      </c>
      <c r="E77" s="20"/>
      <c r="F77" s="20"/>
      <c r="G77" s="20"/>
      <c r="H77" s="20"/>
      <c r="I77" s="20"/>
      <c r="J77" s="20"/>
    </row>
    <row r="78" spans="1:10" ht="15.75">
      <c r="A78" s="471"/>
      <c r="B78" s="477" t="s">
        <v>71</v>
      </c>
      <c r="C78" s="478"/>
      <c r="D78" s="476"/>
      <c r="E78" s="487">
        <f aca="true" t="shared" si="0" ref="E78:J78">E9+E14+E19+E24+E27+E32+E37+E40+E43+E46+E51+E72+E73</f>
        <v>1</v>
      </c>
      <c r="F78" s="487">
        <f t="shared" si="0"/>
        <v>0</v>
      </c>
      <c r="G78" s="487">
        <f t="shared" si="0"/>
        <v>0</v>
      </c>
      <c r="H78" s="487">
        <f t="shared" si="0"/>
        <v>0</v>
      </c>
      <c r="I78" s="487">
        <f t="shared" si="0"/>
        <v>0</v>
      </c>
      <c r="J78" s="487">
        <f t="shared" si="0"/>
        <v>1</v>
      </c>
    </row>
    <row r="79" spans="1:10" ht="12.75">
      <c r="A79" s="471"/>
      <c r="B79" s="475" t="s">
        <v>83</v>
      </c>
      <c r="C79" s="481"/>
      <c r="D79" s="482"/>
      <c r="E79" s="488">
        <f aca="true" t="shared" si="1" ref="E79:J79">E10+E11+E15+E16+E20+E21+E25+E28+E29+E33+E34+E38+E41+E42+E44+E47+E48+E52+E53+E56+E57+E60+E61+E64+E65+E68+E69+E72+E74+E75</f>
        <v>0</v>
      </c>
      <c r="F79" s="488">
        <f t="shared" si="1"/>
        <v>0</v>
      </c>
      <c r="G79" s="488">
        <f t="shared" si="1"/>
        <v>0</v>
      </c>
      <c r="H79" s="488">
        <f t="shared" si="1"/>
        <v>0</v>
      </c>
      <c r="I79" s="488">
        <f t="shared" si="1"/>
        <v>0</v>
      </c>
      <c r="J79" s="488">
        <f t="shared" si="1"/>
        <v>0</v>
      </c>
    </row>
    <row r="80" spans="1:10" ht="12.75">
      <c r="A80" s="471"/>
      <c r="B80" s="475" t="s">
        <v>82</v>
      </c>
      <c r="C80" s="481"/>
      <c r="D80" s="482"/>
      <c r="E80" s="488">
        <f aca="true" t="shared" si="2" ref="E80:J80">E12+E13+E17+E18+E22+E23+E26+E30+E31+E35+E36+E39+E45+E49+E50+E54+E55+E58+E59+E62+E63+E66+E67+E70+E71+E76+E77</f>
        <v>1</v>
      </c>
      <c r="F80" s="488">
        <f t="shared" si="2"/>
        <v>0</v>
      </c>
      <c r="G80" s="488">
        <f t="shared" si="2"/>
        <v>0</v>
      </c>
      <c r="H80" s="488">
        <f t="shared" si="2"/>
        <v>0</v>
      </c>
      <c r="I80" s="488">
        <f t="shared" si="2"/>
        <v>0</v>
      </c>
      <c r="J80" s="488">
        <f t="shared" si="2"/>
        <v>1</v>
      </c>
    </row>
    <row r="81" spans="1:10" ht="24">
      <c r="A81" s="471"/>
      <c r="B81" s="475" t="s">
        <v>124</v>
      </c>
      <c r="C81" s="481"/>
      <c r="D81" s="482"/>
      <c r="E81" s="488">
        <f aca="true" t="shared" si="3" ref="E81:J81">E10+E12+E15+E17+E20+E22+E28+E30+E33+E35+E41+E47+E49+E52+E54+E56+E58+E60+E62+E64+E66+E68+E70+E74+E76</f>
        <v>0</v>
      </c>
      <c r="F81" s="488">
        <f t="shared" si="3"/>
        <v>0</v>
      </c>
      <c r="G81" s="488">
        <f t="shared" si="3"/>
        <v>0</v>
      </c>
      <c r="H81" s="488">
        <f t="shared" si="3"/>
        <v>0</v>
      </c>
      <c r="I81" s="488">
        <f t="shared" si="3"/>
        <v>0</v>
      </c>
      <c r="J81" s="488">
        <f t="shared" si="3"/>
        <v>0</v>
      </c>
    </row>
    <row r="82" spans="2:10" ht="22.5" customHeight="1">
      <c r="B82" s="1"/>
      <c r="C82" s="1"/>
      <c r="D82" s="1"/>
      <c r="E82" s="2"/>
      <c r="F82" s="2"/>
      <c r="G82" s="2"/>
      <c r="H82" s="2"/>
      <c r="I82" s="2"/>
      <c r="J82" s="2"/>
    </row>
    <row r="83" spans="1:6" ht="12.75">
      <c r="A83" s="533" t="s">
        <v>436</v>
      </c>
      <c r="B83" s="533"/>
      <c r="C83" s="533"/>
      <c r="D83" s="533"/>
      <c r="E83" s="560"/>
      <c r="F83" s="560"/>
    </row>
    <row r="84" spans="1:10" ht="18" customHeight="1">
      <c r="A84" s="483"/>
      <c r="B84" s="534" t="s">
        <v>272</v>
      </c>
      <c r="C84" s="552" t="s">
        <v>260</v>
      </c>
      <c r="D84" s="553"/>
      <c r="E84" s="534" t="s">
        <v>127</v>
      </c>
      <c r="F84" s="536" t="s">
        <v>126</v>
      </c>
      <c r="G84" s="536"/>
      <c r="H84" s="536" t="s">
        <v>580</v>
      </c>
      <c r="I84" s="536"/>
      <c r="J84" s="484"/>
    </row>
    <row r="85" spans="1:10" ht="54" customHeight="1">
      <c r="A85" s="485" t="s">
        <v>248</v>
      </c>
      <c r="B85" s="535"/>
      <c r="C85" s="554"/>
      <c r="D85" s="555"/>
      <c r="E85" s="535"/>
      <c r="F85" s="469" t="s">
        <v>437</v>
      </c>
      <c r="G85" s="469" t="s">
        <v>108</v>
      </c>
      <c r="H85" s="469" t="s">
        <v>438</v>
      </c>
      <c r="I85" s="469" t="s">
        <v>106</v>
      </c>
      <c r="J85" s="486" t="s">
        <v>204</v>
      </c>
    </row>
    <row r="86" spans="1:10" ht="12.75">
      <c r="A86" s="471" t="s">
        <v>130</v>
      </c>
      <c r="B86" s="470" t="s">
        <v>169</v>
      </c>
      <c r="C86" s="557" t="s">
        <v>249</v>
      </c>
      <c r="D86" s="558"/>
      <c r="E86" s="470" t="s">
        <v>520</v>
      </c>
      <c r="F86" s="470" t="s">
        <v>521</v>
      </c>
      <c r="G86" s="470" t="s">
        <v>522</v>
      </c>
      <c r="H86" s="470" t="s">
        <v>523</v>
      </c>
      <c r="I86" s="470" t="s">
        <v>524</v>
      </c>
      <c r="J86" s="470" t="s">
        <v>525</v>
      </c>
    </row>
    <row r="87" spans="1:10" ht="25.5" customHeight="1">
      <c r="A87" s="23"/>
      <c r="B87" s="85" t="s">
        <v>113</v>
      </c>
      <c r="C87" s="556" t="s">
        <v>3</v>
      </c>
      <c r="D87" s="556"/>
      <c r="E87" s="105">
        <f>G87+I87+J87</f>
        <v>0</v>
      </c>
      <c r="F87" s="23"/>
      <c r="G87" s="23"/>
      <c r="H87" s="23"/>
      <c r="I87" s="23"/>
      <c r="J87" s="23"/>
    </row>
    <row r="88" spans="1:10" ht="25.5" customHeight="1">
      <c r="A88" s="23"/>
      <c r="B88" s="85" t="s">
        <v>128</v>
      </c>
      <c r="C88" s="556" t="s">
        <v>3</v>
      </c>
      <c r="D88" s="556"/>
      <c r="E88" s="105">
        <f>G88+I88+J88</f>
        <v>0</v>
      </c>
      <c r="F88" s="23"/>
      <c r="G88" s="23"/>
      <c r="H88" s="23"/>
      <c r="I88" s="23"/>
      <c r="J88" s="23"/>
    </row>
    <row r="91" ht="12.75">
      <c r="B91" s="122" t="s">
        <v>410</v>
      </c>
    </row>
  </sheetData>
  <sheetProtection/>
  <mergeCells count="72">
    <mergeCell ref="C87:D87"/>
    <mergeCell ref="C88:D88"/>
    <mergeCell ref="E84:E85"/>
    <mergeCell ref="E6:E7"/>
    <mergeCell ref="A83:F83"/>
    <mergeCell ref="B84:B85"/>
    <mergeCell ref="C84:D85"/>
    <mergeCell ref="F84:G84"/>
    <mergeCell ref="B60:B63"/>
    <mergeCell ref="C60:C61"/>
    <mergeCell ref="H84:I84"/>
    <mergeCell ref="C86:D86"/>
    <mergeCell ref="B68:B71"/>
    <mergeCell ref="C68:C69"/>
    <mergeCell ref="C70:C71"/>
    <mergeCell ref="B73:D73"/>
    <mergeCell ref="B74:B77"/>
    <mergeCell ref="C74:C75"/>
    <mergeCell ref="C76:C77"/>
    <mergeCell ref="C62:C63"/>
    <mergeCell ref="B64:B67"/>
    <mergeCell ref="C64:C65"/>
    <mergeCell ref="C66:C67"/>
    <mergeCell ref="B52:B55"/>
    <mergeCell ref="C52:C53"/>
    <mergeCell ref="C54:C55"/>
    <mergeCell ref="B56:B59"/>
    <mergeCell ref="C56:C57"/>
    <mergeCell ref="C58:C59"/>
    <mergeCell ref="B44:B45"/>
    <mergeCell ref="B46:D46"/>
    <mergeCell ref="B47:B50"/>
    <mergeCell ref="C47:C48"/>
    <mergeCell ref="C49:C50"/>
    <mergeCell ref="B51:D51"/>
    <mergeCell ref="B37:D37"/>
    <mergeCell ref="B38:B39"/>
    <mergeCell ref="B40:D40"/>
    <mergeCell ref="B41:B42"/>
    <mergeCell ref="C41:C42"/>
    <mergeCell ref="B43:D43"/>
    <mergeCell ref="B27:D27"/>
    <mergeCell ref="B28:B31"/>
    <mergeCell ref="C28:C29"/>
    <mergeCell ref="C30:C31"/>
    <mergeCell ref="B32:D32"/>
    <mergeCell ref="B33:B36"/>
    <mergeCell ref="C33:C34"/>
    <mergeCell ref="C35:C36"/>
    <mergeCell ref="B19:D19"/>
    <mergeCell ref="B20:B23"/>
    <mergeCell ref="C20:C21"/>
    <mergeCell ref="C22:C23"/>
    <mergeCell ref="B24:D24"/>
    <mergeCell ref="B25:B26"/>
    <mergeCell ref="B9:D9"/>
    <mergeCell ref="B10:B13"/>
    <mergeCell ref="C10:C11"/>
    <mergeCell ref="C12:C13"/>
    <mergeCell ref="B14:D14"/>
    <mergeCell ref="B15:B18"/>
    <mergeCell ref="C15:C16"/>
    <mergeCell ref="C17:C18"/>
    <mergeCell ref="B2:J2"/>
    <mergeCell ref="B3:J3"/>
    <mergeCell ref="B4:J4"/>
    <mergeCell ref="A5:G5"/>
    <mergeCell ref="B6:B7"/>
    <mergeCell ref="C6:C7"/>
    <mergeCell ref="D6:D7"/>
    <mergeCell ref="F6:G6"/>
    <mergeCell ref="H6:I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T40"/>
  <sheetViews>
    <sheetView view="pageBreakPreview" zoomScaleNormal="70" zoomScaleSheetLayoutView="100" zoomScalePageLayoutView="0" workbookViewId="0" topLeftCell="A19">
      <selection activeCell="I36" sqref="I36"/>
    </sheetView>
  </sheetViews>
  <sheetFormatPr defaultColWidth="9.140625" defaultRowHeight="12.75"/>
  <cols>
    <col min="1" max="1" width="3.7109375" style="0" customWidth="1"/>
    <col min="2" max="2" width="28.57421875" style="0" customWidth="1"/>
    <col min="3" max="3" width="18.57421875" style="0" customWidth="1"/>
    <col min="4" max="11" width="7.28125" style="0" customWidth="1"/>
    <col min="12" max="12" width="8.140625" style="0" customWidth="1"/>
    <col min="13" max="20" width="7.28125" style="0" customWidth="1"/>
  </cols>
  <sheetData>
    <row r="1" spans="2:8" ht="12.75">
      <c r="B1" s="514" t="s">
        <v>157</v>
      </c>
      <c r="C1" s="514"/>
      <c r="D1" s="514"/>
      <c r="E1" s="514"/>
      <c r="F1" s="514"/>
      <c r="G1" s="22"/>
      <c r="H1" s="22"/>
    </row>
    <row r="2" spans="2:20" ht="12.75">
      <c r="B2" s="515" t="s">
        <v>792</v>
      </c>
      <c r="C2" s="515"/>
      <c r="D2" s="515"/>
      <c r="E2" s="515"/>
      <c r="F2" s="515"/>
      <c r="G2" s="515"/>
      <c r="H2" s="51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2.75">
      <c r="B3" s="515" t="s">
        <v>788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1"/>
      <c r="Q3" s="1"/>
      <c r="R3" s="1"/>
      <c r="S3" s="1"/>
      <c r="T3" s="1"/>
    </row>
    <row r="4" spans="2:20" ht="54" customHeight="1">
      <c r="B4" s="507" t="s">
        <v>802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</row>
    <row r="5" spans="1:20" ht="15" customHeight="1">
      <c r="A5" s="568" t="s">
        <v>781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</row>
    <row r="6" spans="1:20" ht="24" customHeight="1">
      <c r="A6" s="215"/>
      <c r="B6" s="193"/>
      <c r="C6" s="190"/>
      <c r="D6" s="190"/>
      <c r="E6" s="508" t="s">
        <v>506</v>
      </c>
      <c r="F6" s="508"/>
      <c r="G6" s="508"/>
      <c r="H6" s="190"/>
      <c r="I6" s="191"/>
      <c r="J6" s="192"/>
      <c r="K6" s="192"/>
      <c r="L6" s="192"/>
      <c r="M6" s="504" t="s">
        <v>506</v>
      </c>
      <c r="N6" s="505"/>
      <c r="O6" s="193"/>
      <c r="P6" s="190"/>
      <c r="Q6" s="509" t="s">
        <v>18</v>
      </c>
      <c r="R6" s="510"/>
      <c r="S6" s="190"/>
      <c r="T6" s="190"/>
    </row>
    <row r="7" spans="1:20" ht="146.25" customHeight="1">
      <c r="A7" s="259" t="s">
        <v>248</v>
      </c>
      <c r="B7" s="217" t="s">
        <v>272</v>
      </c>
      <c r="C7" s="218" t="s">
        <v>260</v>
      </c>
      <c r="D7" s="195" t="s">
        <v>421</v>
      </c>
      <c r="E7" s="195" t="s">
        <v>508</v>
      </c>
      <c r="F7" s="195" t="s">
        <v>509</v>
      </c>
      <c r="G7" s="195" t="s">
        <v>510</v>
      </c>
      <c r="H7" s="196" t="s">
        <v>511</v>
      </c>
      <c r="I7" s="197" t="s">
        <v>512</v>
      </c>
      <c r="J7" s="198" t="s">
        <v>577</v>
      </c>
      <c r="K7" s="195" t="s">
        <v>574</v>
      </c>
      <c r="L7" s="195" t="s">
        <v>17</v>
      </c>
      <c r="M7" s="199" t="s">
        <v>575</v>
      </c>
      <c r="N7" s="199" t="s">
        <v>576</v>
      </c>
      <c r="O7" s="195" t="s">
        <v>513</v>
      </c>
      <c r="P7" s="200" t="s">
        <v>514</v>
      </c>
      <c r="Q7" s="201" t="s">
        <v>515</v>
      </c>
      <c r="R7" s="202" t="s">
        <v>516</v>
      </c>
      <c r="S7" s="195" t="s">
        <v>517</v>
      </c>
      <c r="T7" s="195" t="s">
        <v>518</v>
      </c>
    </row>
    <row r="8" spans="1:20" ht="12.75">
      <c r="A8" s="261" t="s">
        <v>130</v>
      </c>
      <c r="B8" s="262" t="s">
        <v>169</v>
      </c>
      <c r="C8" s="199" t="s">
        <v>249</v>
      </c>
      <c r="D8" s="199" t="s">
        <v>520</v>
      </c>
      <c r="E8" s="199" t="s">
        <v>521</v>
      </c>
      <c r="F8" s="199" t="s">
        <v>522</v>
      </c>
      <c r="G8" s="199" t="s">
        <v>523</v>
      </c>
      <c r="H8" s="199" t="s">
        <v>524</v>
      </c>
      <c r="I8" s="199" t="s">
        <v>525</v>
      </c>
      <c r="J8" s="199" t="s">
        <v>526</v>
      </c>
      <c r="K8" s="199" t="s">
        <v>527</v>
      </c>
      <c r="L8" s="199" t="s">
        <v>528</v>
      </c>
      <c r="M8" s="199" t="s">
        <v>529</v>
      </c>
      <c r="N8" s="199" t="s">
        <v>530</v>
      </c>
      <c r="O8" s="199" t="s">
        <v>531</v>
      </c>
      <c r="P8" s="199" t="s">
        <v>532</v>
      </c>
      <c r="Q8" s="195" t="s">
        <v>533</v>
      </c>
      <c r="R8" s="199" t="s">
        <v>534</v>
      </c>
      <c r="S8" s="199" t="s">
        <v>535</v>
      </c>
      <c r="T8" s="199" t="s">
        <v>536</v>
      </c>
    </row>
    <row r="9" spans="1:20" ht="30" customHeight="1">
      <c r="A9" s="230"/>
      <c r="B9" s="565" t="s">
        <v>406</v>
      </c>
      <c r="C9" s="566"/>
      <c r="D9" s="264">
        <f>SUM(D10:D11)</f>
        <v>105</v>
      </c>
      <c r="E9" s="263" t="s">
        <v>419</v>
      </c>
      <c r="F9" s="264">
        <f>SUM(F10:F11)</f>
        <v>78</v>
      </c>
      <c r="G9" s="264">
        <f>SUM(G10:G11)</f>
        <v>27</v>
      </c>
      <c r="H9" s="263" t="s">
        <v>419</v>
      </c>
      <c r="I9" s="264">
        <f aca="true" t="shared" si="0" ref="I9:N9">SUM(I10:I11)</f>
        <v>9</v>
      </c>
      <c r="J9" s="264">
        <f t="shared" si="0"/>
        <v>36</v>
      </c>
      <c r="K9" s="264">
        <f t="shared" si="0"/>
        <v>5</v>
      </c>
      <c r="L9" s="264">
        <f t="shared" si="0"/>
        <v>31</v>
      </c>
      <c r="M9" s="264">
        <f t="shared" si="0"/>
        <v>12</v>
      </c>
      <c r="N9" s="264">
        <f t="shared" si="0"/>
        <v>0</v>
      </c>
      <c r="O9" s="263" t="s">
        <v>419</v>
      </c>
      <c r="P9" s="264">
        <f>SUM(P10:P11)</f>
        <v>19</v>
      </c>
      <c r="Q9" s="264">
        <f>SUM(Q10:Q11)</f>
        <v>1</v>
      </c>
      <c r="R9" s="264">
        <f>SUM(R10:R11)</f>
        <v>10</v>
      </c>
      <c r="S9" s="264">
        <f>SUM(S10:S11)</f>
        <v>8</v>
      </c>
      <c r="T9" s="264">
        <f>SUM(T10:T11)</f>
        <v>1</v>
      </c>
    </row>
    <row r="10" spans="1:20" ht="33.75">
      <c r="A10" s="82"/>
      <c r="B10" s="563" t="s">
        <v>109</v>
      </c>
      <c r="C10" s="86" t="s">
        <v>154</v>
      </c>
      <c r="D10" s="88">
        <f>20+12+1+6</f>
        <v>39</v>
      </c>
      <c r="E10" s="106"/>
      <c r="F10" s="88">
        <f>13+4+6</f>
        <v>23</v>
      </c>
      <c r="G10" s="88">
        <f>7+8+1</f>
        <v>16</v>
      </c>
      <c r="H10" s="106"/>
      <c r="I10" s="88">
        <v>4</v>
      </c>
      <c r="J10" s="88">
        <f>11+8+1</f>
        <v>20</v>
      </c>
      <c r="K10" s="88">
        <v>3</v>
      </c>
      <c r="L10" s="88">
        <v>17</v>
      </c>
      <c r="M10" s="88">
        <v>12</v>
      </c>
      <c r="N10" s="88"/>
      <c r="O10" s="106"/>
      <c r="P10" s="88">
        <v>5</v>
      </c>
      <c r="Q10" s="88">
        <v>1</v>
      </c>
      <c r="R10" s="88">
        <v>3</v>
      </c>
      <c r="S10" s="88">
        <v>2</v>
      </c>
      <c r="T10" s="88">
        <v>0</v>
      </c>
    </row>
    <row r="11" spans="1:20" ht="22.5">
      <c r="A11" s="82"/>
      <c r="B11" s="564"/>
      <c r="C11" s="87" t="s">
        <v>440</v>
      </c>
      <c r="D11" s="21">
        <f>105-D10</f>
        <v>66</v>
      </c>
      <c r="E11" s="107"/>
      <c r="F11" s="21">
        <f>78-23</f>
        <v>55</v>
      </c>
      <c r="G11" s="21">
        <f>27-G10</f>
        <v>11</v>
      </c>
      <c r="H11" s="107"/>
      <c r="I11" s="21">
        <f>9-I10</f>
        <v>5</v>
      </c>
      <c r="J11" s="21">
        <f>36-J10</f>
        <v>16</v>
      </c>
      <c r="K11" s="21">
        <v>2</v>
      </c>
      <c r="L11" s="21">
        <f>31-L10</f>
        <v>14</v>
      </c>
      <c r="M11" s="21"/>
      <c r="N11" s="21"/>
      <c r="O11" s="107"/>
      <c r="P11" s="21">
        <f>19-P10</f>
        <v>14</v>
      </c>
      <c r="Q11" s="21"/>
      <c r="R11" s="21">
        <f>10-R10</f>
        <v>7</v>
      </c>
      <c r="S11" s="21">
        <f>8-S10</f>
        <v>6</v>
      </c>
      <c r="T11" s="21">
        <f>1-T10</f>
        <v>1</v>
      </c>
    </row>
    <row r="12" spans="1:20" ht="39" customHeight="1">
      <c r="A12" s="230"/>
      <c r="B12" s="565" t="s">
        <v>441</v>
      </c>
      <c r="C12" s="566"/>
      <c r="D12" s="264">
        <f>SUM(D13:D14)</f>
        <v>7</v>
      </c>
      <c r="E12" s="263" t="s">
        <v>419</v>
      </c>
      <c r="F12" s="264">
        <f>SUM(F13:F14)</f>
        <v>3</v>
      </c>
      <c r="G12" s="264">
        <f>SUM(G13:G14)</f>
        <v>4</v>
      </c>
      <c r="H12" s="263" t="s">
        <v>419</v>
      </c>
      <c r="I12" s="264">
        <f aca="true" t="shared" si="1" ref="I12:N12">SUM(I13:I14)</f>
        <v>1</v>
      </c>
      <c r="J12" s="264">
        <f t="shared" si="1"/>
        <v>5</v>
      </c>
      <c r="K12" s="264">
        <f t="shared" si="1"/>
        <v>1</v>
      </c>
      <c r="L12" s="264">
        <f t="shared" si="1"/>
        <v>4</v>
      </c>
      <c r="M12" s="264">
        <f t="shared" si="1"/>
        <v>0</v>
      </c>
      <c r="N12" s="264">
        <f t="shared" si="1"/>
        <v>0</v>
      </c>
      <c r="O12" s="263" t="s">
        <v>419</v>
      </c>
      <c r="P12" s="264">
        <f>SUM(P13:P14)</f>
        <v>6</v>
      </c>
      <c r="Q12" s="264">
        <f>SUM(Q13:Q14)</f>
        <v>3</v>
      </c>
      <c r="R12" s="264">
        <f>SUM(R13:R14)</f>
        <v>0</v>
      </c>
      <c r="S12" s="264">
        <f>SUM(S13:S14)</f>
        <v>6</v>
      </c>
      <c r="T12" s="264">
        <f>SUM(T13:T14)</f>
        <v>0</v>
      </c>
    </row>
    <row r="13" spans="1:20" ht="33.75">
      <c r="A13" s="82"/>
      <c r="B13" s="563" t="s">
        <v>110</v>
      </c>
      <c r="C13" s="86" t="s">
        <v>154</v>
      </c>
      <c r="D13" s="89">
        <v>1</v>
      </c>
      <c r="E13" s="108"/>
      <c r="F13" s="89"/>
      <c r="G13" s="89">
        <v>1</v>
      </c>
      <c r="H13" s="108"/>
      <c r="I13" s="89"/>
      <c r="J13" s="89">
        <v>1</v>
      </c>
      <c r="K13" s="89"/>
      <c r="L13" s="89">
        <v>1</v>
      </c>
      <c r="M13" s="89"/>
      <c r="N13" s="89"/>
      <c r="O13" s="108"/>
      <c r="P13" s="89">
        <v>2</v>
      </c>
      <c r="Q13" s="89"/>
      <c r="R13" s="89"/>
      <c r="S13" s="89">
        <v>2</v>
      </c>
      <c r="T13" s="89"/>
    </row>
    <row r="14" spans="1:20" ht="22.5">
      <c r="A14" s="82"/>
      <c r="B14" s="564"/>
      <c r="C14" s="87" t="s">
        <v>440</v>
      </c>
      <c r="D14" s="21">
        <f>7-D13</f>
        <v>6</v>
      </c>
      <c r="E14" s="107"/>
      <c r="F14" s="21">
        <v>3</v>
      </c>
      <c r="G14" s="21">
        <f>4-G13</f>
        <v>3</v>
      </c>
      <c r="H14" s="107"/>
      <c r="I14" s="21">
        <v>1</v>
      </c>
      <c r="J14" s="21">
        <f>5-J13</f>
        <v>4</v>
      </c>
      <c r="K14" s="21">
        <v>1</v>
      </c>
      <c r="L14" s="21">
        <f>4-L13</f>
        <v>3</v>
      </c>
      <c r="M14" s="21"/>
      <c r="N14" s="21"/>
      <c r="O14" s="107"/>
      <c r="P14" s="21">
        <f>6-P13</f>
        <v>4</v>
      </c>
      <c r="Q14" s="21">
        <v>3</v>
      </c>
      <c r="R14" s="21"/>
      <c r="S14" s="21">
        <f>6-S13</f>
        <v>4</v>
      </c>
      <c r="T14" s="21"/>
    </row>
    <row r="15" spans="1:20" ht="30" customHeight="1">
      <c r="A15" s="230"/>
      <c r="B15" s="565" t="s">
        <v>442</v>
      </c>
      <c r="C15" s="566"/>
      <c r="D15" s="264">
        <f>SUM(D16:D17)</f>
        <v>21</v>
      </c>
      <c r="E15" s="263" t="s">
        <v>419</v>
      </c>
      <c r="F15" s="264">
        <f>SUM(F16:F17)</f>
        <v>13</v>
      </c>
      <c r="G15" s="264">
        <f>SUM(G16:G17)</f>
        <v>8</v>
      </c>
      <c r="H15" s="263" t="s">
        <v>419</v>
      </c>
      <c r="I15" s="264">
        <f aca="true" t="shared" si="2" ref="I15:N15">SUM(I16:I17)</f>
        <v>2</v>
      </c>
      <c r="J15" s="264">
        <f t="shared" si="2"/>
        <v>10</v>
      </c>
      <c r="K15" s="264">
        <f t="shared" si="2"/>
        <v>2</v>
      </c>
      <c r="L15" s="264">
        <f t="shared" si="2"/>
        <v>8</v>
      </c>
      <c r="M15" s="264">
        <f t="shared" si="2"/>
        <v>0</v>
      </c>
      <c r="N15" s="264">
        <f t="shared" si="2"/>
        <v>0</v>
      </c>
      <c r="O15" s="263" t="s">
        <v>419</v>
      </c>
      <c r="P15" s="264">
        <f>SUM(P16:P17)</f>
        <v>8</v>
      </c>
      <c r="Q15" s="264">
        <f>SUM(Q16:Q17)</f>
        <v>0</v>
      </c>
      <c r="R15" s="264">
        <f>SUM(R16:R17)</f>
        <v>7</v>
      </c>
      <c r="S15" s="264">
        <f>SUM(S16:S17)</f>
        <v>1</v>
      </c>
      <c r="T15" s="264">
        <f>SUM(T16:T17)</f>
        <v>0</v>
      </c>
    </row>
    <row r="16" spans="1:20" ht="33.75">
      <c r="A16" s="82"/>
      <c r="B16" s="563" t="s">
        <v>443</v>
      </c>
      <c r="C16" s="86" t="s">
        <v>154</v>
      </c>
      <c r="D16" s="89"/>
      <c r="E16" s="108"/>
      <c r="F16" s="89"/>
      <c r="G16" s="89"/>
      <c r="H16" s="108"/>
      <c r="I16" s="89"/>
      <c r="J16" s="89"/>
      <c r="K16" s="89"/>
      <c r="L16" s="89"/>
      <c r="M16" s="89"/>
      <c r="N16" s="89"/>
      <c r="O16" s="108"/>
      <c r="P16" s="89"/>
      <c r="Q16" s="89"/>
      <c r="R16" s="89"/>
      <c r="S16" s="89"/>
      <c r="T16" s="89"/>
    </row>
    <row r="17" spans="1:20" ht="21" customHeight="1">
      <c r="A17" s="82"/>
      <c r="B17" s="564"/>
      <c r="C17" s="87" t="s">
        <v>440</v>
      </c>
      <c r="D17" s="21">
        <v>21</v>
      </c>
      <c r="E17" s="107"/>
      <c r="F17" s="21">
        <v>13</v>
      </c>
      <c r="G17" s="21">
        <v>8</v>
      </c>
      <c r="H17" s="107"/>
      <c r="I17" s="21">
        <v>2</v>
      </c>
      <c r="J17" s="21">
        <v>10</v>
      </c>
      <c r="K17" s="21">
        <v>2</v>
      </c>
      <c r="L17" s="21">
        <v>8</v>
      </c>
      <c r="M17" s="21"/>
      <c r="N17" s="21"/>
      <c r="O17" s="107"/>
      <c r="P17" s="21">
        <v>8</v>
      </c>
      <c r="Q17" s="21"/>
      <c r="R17" s="21">
        <v>7</v>
      </c>
      <c r="S17" s="21">
        <v>1</v>
      </c>
      <c r="T17" s="21"/>
    </row>
    <row r="18" spans="1:20" ht="39" customHeight="1">
      <c r="A18" s="230"/>
      <c r="B18" s="565" t="s">
        <v>444</v>
      </c>
      <c r="C18" s="566"/>
      <c r="D18" s="263">
        <f>IF((E18+F18+G18)=SUM(D19:D20),SUM(D19:D20),"`ОШ!`")</f>
        <v>2</v>
      </c>
      <c r="E18" s="264">
        <f>SUM(E19:E20)</f>
        <v>0</v>
      </c>
      <c r="F18" s="264">
        <f>SUM(F19:F20)</f>
        <v>2</v>
      </c>
      <c r="G18" s="264">
        <f>SUM(G19:G20)</f>
        <v>0</v>
      </c>
      <c r="H18" s="264">
        <f>SUM(H19:H20)</f>
        <v>0</v>
      </c>
      <c r="I18" s="264">
        <f>SUM(I19:I20)</f>
        <v>2</v>
      </c>
      <c r="J18" s="263">
        <f>IF(AND(G18+I18=SUM(J19:J20),K18+L18=SUM(J19:J20)),SUM(J19:J20),"`ОШ!`")</f>
        <v>2</v>
      </c>
      <c r="K18" s="264">
        <f>SUM(K19:K20)</f>
        <v>1</v>
      </c>
      <c r="L18" s="264">
        <f>SUM(L19:L20)</f>
        <v>1</v>
      </c>
      <c r="M18" s="264">
        <f>SUM(M19:M20)</f>
        <v>0</v>
      </c>
      <c r="N18" s="264">
        <f>SUM(N19:N20)</f>
        <v>0</v>
      </c>
      <c r="O18" s="264">
        <f>SUM(O19:O20)</f>
        <v>0</v>
      </c>
      <c r="P18" s="263">
        <f>IF((R18+S18+T18)=SUM(P19:P20),SUM(P19:P20),"`ОШИБКА!`")</f>
        <v>0</v>
      </c>
      <c r="Q18" s="264">
        <f>SUM(Q19:Q20)</f>
        <v>4</v>
      </c>
      <c r="R18" s="264">
        <f>SUM(R19:R20)</f>
        <v>0</v>
      </c>
      <c r="S18" s="264">
        <f>SUM(S19:S20)</f>
        <v>0</v>
      </c>
      <c r="T18" s="264">
        <f>SUM(T19:T20)</f>
        <v>0</v>
      </c>
    </row>
    <row r="19" spans="1:20" ht="33.75">
      <c r="A19" s="82"/>
      <c r="B19" s="563" t="s">
        <v>155</v>
      </c>
      <c r="C19" s="86" t="s">
        <v>154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9"/>
      <c r="Q19" s="89"/>
      <c r="R19" s="89"/>
      <c r="S19" s="89"/>
      <c r="T19" s="89"/>
    </row>
    <row r="20" spans="1:20" ht="22.5">
      <c r="A20" s="82"/>
      <c r="B20" s="564"/>
      <c r="C20" s="87" t="s">
        <v>440</v>
      </c>
      <c r="D20" s="91">
        <v>2</v>
      </c>
      <c r="E20" s="91"/>
      <c r="F20" s="91">
        <v>2</v>
      </c>
      <c r="G20" s="91"/>
      <c r="H20" s="91"/>
      <c r="I20" s="91">
        <v>2</v>
      </c>
      <c r="J20" s="91">
        <v>2</v>
      </c>
      <c r="K20" s="91">
        <v>1</v>
      </c>
      <c r="L20" s="91">
        <v>1</v>
      </c>
      <c r="M20" s="91"/>
      <c r="N20" s="91"/>
      <c r="O20" s="91"/>
      <c r="P20" s="91"/>
      <c r="Q20" s="91">
        <v>4</v>
      </c>
      <c r="R20" s="91"/>
      <c r="S20" s="91"/>
      <c r="T20" s="91"/>
    </row>
    <row r="21" spans="1:20" ht="22.5" customHeight="1">
      <c r="A21" s="230"/>
      <c r="B21" s="565" t="s">
        <v>414</v>
      </c>
      <c r="C21" s="566"/>
      <c r="D21" s="263">
        <f>IF((E21+F21+G21)=SUM(D22:D23),SUM(D22:D23),"`ОШ!`")</f>
        <v>52</v>
      </c>
      <c r="E21" s="264">
        <f>SUM(E22:E23)</f>
        <v>0</v>
      </c>
      <c r="F21" s="264">
        <f>SUM(F22:F23)</f>
        <v>28</v>
      </c>
      <c r="G21" s="264">
        <f>SUM(G22:G23)</f>
        <v>24</v>
      </c>
      <c r="H21" s="264">
        <f>SUM(H22:H23)</f>
        <v>0</v>
      </c>
      <c r="I21" s="264">
        <f>SUM(I22:I23)</f>
        <v>0</v>
      </c>
      <c r="J21" s="263">
        <f>IF(AND(G21+I21=SUM(J22:J23),K21+L21=SUM(J22:J23)),SUM(J22:J23),"`ОШ!`")</f>
        <v>24</v>
      </c>
      <c r="K21" s="264">
        <f>SUM(K22:K23)</f>
        <v>3</v>
      </c>
      <c r="L21" s="264">
        <f>SUM(L22:L23)</f>
        <v>21</v>
      </c>
      <c r="M21" s="264">
        <f>SUM(M22:M23)</f>
        <v>1</v>
      </c>
      <c r="N21" s="264">
        <f>SUM(N22:N23)</f>
        <v>1</v>
      </c>
      <c r="O21" s="264">
        <f>SUM(O22:O23)</f>
        <v>0</v>
      </c>
      <c r="P21" s="263">
        <f>IF((R21+S21+T21)=SUM(P22:P23),SUM(P22:P23),"`ОШИБКА!`")</f>
        <v>17</v>
      </c>
      <c r="Q21" s="264">
        <f>SUM(Q22:Q23)</f>
        <v>1</v>
      </c>
      <c r="R21" s="264">
        <f>SUM(R22:R23)</f>
        <v>14</v>
      </c>
      <c r="S21" s="264">
        <f>SUM(S22:S23)</f>
        <v>3</v>
      </c>
      <c r="T21" s="264">
        <f>SUM(T22:T23)</f>
        <v>0</v>
      </c>
    </row>
    <row r="22" spans="1:20" ht="33.75">
      <c r="A22" s="82"/>
      <c r="B22" s="563" t="s">
        <v>113</v>
      </c>
      <c r="C22" s="86" t="s">
        <v>154</v>
      </c>
      <c r="D22" s="89">
        <v>3</v>
      </c>
      <c r="E22" s="89"/>
      <c r="F22" s="89">
        <v>1</v>
      </c>
      <c r="G22" s="89">
        <v>2</v>
      </c>
      <c r="H22" s="89"/>
      <c r="I22" s="89"/>
      <c r="J22" s="89">
        <v>2</v>
      </c>
      <c r="K22" s="89">
        <v>1</v>
      </c>
      <c r="L22" s="89">
        <v>1</v>
      </c>
      <c r="M22" s="89">
        <v>1</v>
      </c>
      <c r="N22" s="89"/>
      <c r="O22" s="89"/>
      <c r="P22" s="89"/>
      <c r="Q22" s="89"/>
      <c r="R22" s="89"/>
      <c r="S22" s="89"/>
      <c r="T22" s="89"/>
    </row>
    <row r="23" spans="1:20" ht="22.5">
      <c r="A23" s="82"/>
      <c r="B23" s="564"/>
      <c r="C23" s="87" t="s">
        <v>440</v>
      </c>
      <c r="D23" s="91">
        <f>52-D22</f>
        <v>49</v>
      </c>
      <c r="E23" s="91"/>
      <c r="F23" s="91">
        <f>28-F22</f>
        <v>27</v>
      </c>
      <c r="G23" s="91">
        <f>24-G22</f>
        <v>22</v>
      </c>
      <c r="H23" s="91"/>
      <c r="I23" s="91"/>
      <c r="J23" s="91">
        <f>24-J22</f>
        <v>22</v>
      </c>
      <c r="K23" s="91">
        <f>3-K22</f>
        <v>2</v>
      </c>
      <c r="L23" s="91">
        <f>21-L22</f>
        <v>20</v>
      </c>
      <c r="M23" s="91"/>
      <c r="N23" s="91">
        <v>1</v>
      </c>
      <c r="O23" s="91"/>
      <c r="P23" s="91">
        <v>17</v>
      </c>
      <c r="Q23" s="91">
        <v>1</v>
      </c>
      <c r="R23" s="91">
        <v>14</v>
      </c>
      <c r="S23" s="91">
        <v>3</v>
      </c>
      <c r="T23" s="91"/>
    </row>
    <row r="24" spans="1:20" ht="26.25" customHeight="1">
      <c r="A24" s="230"/>
      <c r="B24" s="565" t="s">
        <v>416</v>
      </c>
      <c r="C24" s="566"/>
      <c r="D24" s="263">
        <f>IF((E24+F24+G24)=SUM(D25:D26),SUM(D25:D26),"`ОШ!`")</f>
        <v>0</v>
      </c>
      <c r="E24" s="264">
        <f>SUM(E25:E26)</f>
        <v>0</v>
      </c>
      <c r="F24" s="264">
        <f>SUM(F25:F26)</f>
        <v>0</v>
      </c>
      <c r="G24" s="264">
        <f>SUM(G25:G26)</f>
        <v>0</v>
      </c>
      <c r="H24" s="264">
        <f>SUM(H25:H26)</f>
        <v>0</v>
      </c>
      <c r="I24" s="264">
        <f>SUM(I25:I26)</f>
        <v>8</v>
      </c>
      <c r="J24" s="263">
        <f>IF(AND(G24+I24=SUM(J25:J26),K24+L24=SUM(J25:J26)),SUM(J25:J26),"`ОШ!`")</f>
        <v>8</v>
      </c>
      <c r="K24" s="264">
        <f>SUM(K25:K26)</f>
        <v>0</v>
      </c>
      <c r="L24" s="264">
        <f>SUM(L25:L26)</f>
        <v>8</v>
      </c>
      <c r="M24" s="264">
        <f>SUM(M25:M26)</f>
        <v>4</v>
      </c>
      <c r="N24" s="264">
        <f>SUM(N25:N26)</f>
        <v>0</v>
      </c>
      <c r="O24" s="264">
        <f>SUM(O25:O26)</f>
        <v>0</v>
      </c>
      <c r="P24" s="263">
        <f>IF((R24+S24+T24)=SUM(P25:P26),SUM(P25:P26),"`ОШИБКА!`")</f>
        <v>3</v>
      </c>
      <c r="Q24" s="264">
        <f>SUM(Q25:Q26)</f>
        <v>0</v>
      </c>
      <c r="R24" s="264">
        <f>SUM(R25:R26)</f>
        <v>3</v>
      </c>
      <c r="S24" s="264">
        <f>SUM(S25:S26)</f>
        <v>0</v>
      </c>
      <c r="T24" s="264">
        <f>SUM(T25:T26)</f>
        <v>0</v>
      </c>
    </row>
    <row r="25" spans="1:20" ht="33.75">
      <c r="A25" s="82"/>
      <c r="B25" s="563" t="s">
        <v>128</v>
      </c>
      <c r="C25" s="86" t="s">
        <v>154</v>
      </c>
      <c r="D25" s="21"/>
      <c r="E25" s="21"/>
      <c r="F25" s="21"/>
      <c r="G25" s="21"/>
      <c r="H25" s="21"/>
      <c r="I25" s="21">
        <v>7</v>
      </c>
      <c r="J25" s="21">
        <v>7</v>
      </c>
      <c r="K25" s="21"/>
      <c r="L25" s="21">
        <v>7</v>
      </c>
      <c r="M25" s="21">
        <v>4</v>
      </c>
      <c r="N25" s="21"/>
      <c r="O25" s="21"/>
      <c r="P25" s="21">
        <v>3</v>
      </c>
      <c r="Q25" s="21"/>
      <c r="R25" s="21">
        <v>3</v>
      </c>
      <c r="S25" s="21"/>
      <c r="T25" s="21"/>
    </row>
    <row r="26" spans="1:20" ht="22.5">
      <c r="A26" s="82"/>
      <c r="B26" s="564"/>
      <c r="C26" s="87" t="s">
        <v>440</v>
      </c>
      <c r="D26" s="21"/>
      <c r="E26" s="21"/>
      <c r="F26" s="21"/>
      <c r="G26" s="21"/>
      <c r="H26" s="21"/>
      <c r="I26" s="21">
        <v>1</v>
      </c>
      <c r="J26" s="21">
        <v>1</v>
      </c>
      <c r="K26" s="21"/>
      <c r="L26" s="21">
        <v>1</v>
      </c>
      <c r="M26" s="21"/>
      <c r="N26" s="21"/>
      <c r="O26" s="21"/>
      <c r="P26" s="21"/>
      <c r="Q26" s="21"/>
      <c r="R26" s="21"/>
      <c r="S26" s="21"/>
      <c r="T26" s="21"/>
    </row>
    <row r="27" spans="1:20" ht="25.5" customHeight="1">
      <c r="A27" s="230"/>
      <c r="B27" s="565" t="s">
        <v>445</v>
      </c>
      <c r="C27" s="566"/>
      <c r="D27" s="263" t="s">
        <v>419</v>
      </c>
      <c r="E27" s="263" t="s">
        <v>419</v>
      </c>
      <c r="F27" s="263" t="s">
        <v>419</v>
      </c>
      <c r="G27" s="263" t="s">
        <v>419</v>
      </c>
      <c r="H27" s="263" t="s">
        <v>419</v>
      </c>
      <c r="I27" s="264">
        <f>SUM(I28:I29)</f>
        <v>0</v>
      </c>
      <c r="J27" s="263">
        <f>IF(AND(I27=SUM(J28:J29),K27+L27=SUM(J28:J29)),SUM(J28:J29),"`ОШ!`")</f>
        <v>0</v>
      </c>
      <c r="K27" s="264">
        <f>SUM(K28:K29)</f>
        <v>0</v>
      </c>
      <c r="L27" s="264">
        <f>SUM(L28:L29)</f>
        <v>0</v>
      </c>
      <c r="M27" s="264">
        <f>SUM(M28:M29)</f>
        <v>0</v>
      </c>
      <c r="N27" s="264">
        <f>SUM(N28:N29)</f>
        <v>0</v>
      </c>
      <c r="O27" s="264" t="s">
        <v>419</v>
      </c>
      <c r="P27" s="263">
        <f>IF((R27+S27+T27)=SUM(P28:P29),SUM(P28:P29),"`ОШИБКА!`")</f>
        <v>0</v>
      </c>
      <c r="Q27" s="264">
        <f>SUM(Q28:Q29)</f>
        <v>0</v>
      </c>
      <c r="R27" s="264">
        <f>SUM(R28:R29)</f>
        <v>0</v>
      </c>
      <c r="S27" s="264">
        <f>SUM(S28:S29)</f>
        <v>0</v>
      </c>
      <c r="T27" s="264">
        <f>SUM(T28:T29)</f>
        <v>0</v>
      </c>
    </row>
    <row r="28" spans="1:20" ht="33.75">
      <c r="A28" s="82"/>
      <c r="B28" s="563" t="s">
        <v>116</v>
      </c>
      <c r="C28" s="86" t="s">
        <v>154</v>
      </c>
      <c r="D28" s="108"/>
      <c r="E28" s="108"/>
      <c r="F28" s="108"/>
      <c r="G28" s="108"/>
      <c r="H28" s="108"/>
      <c r="I28" s="89"/>
      <c r="J28" s="89"/>
      <c r="K28" s="89"/>
      <c r="L28" s="89"/>
      <c r="M28" s="89"/>
      <c r="N28" s="90"/>
      <c r="O28" s="108"/>
      <c r="P28" s="89"/>
      <c r="Q28" s="89"/>
      <c r="R28" s="89"/>
      <c r="S28" s="89"/>
      <c r="T28" s="89"/>
    </row>
    <row r="29" spans="1:20" ht="22.5">
      <c r="A29" s="82"/>
      <c r="B29" s="564"/>
      <c r="C29" s="87" t="s">
        <v>440</v>
      </c>
      <c r="D29" s="107"/>
      <c r="E29" s="107"/>
      <c r="F29" s="107"/>
      <c r="G29" s="107"/>
      <c r="H29" s="107"/>
      <c r="I29" s="91"/>
      <c r="J29" s="91"/>
      <c r="K29" s="91"/>
      <c r="L29" s="91"/>
      <c r="M29" s="91"/>
      <c r="N29" s="91"/>
      <c r="O29" s="107"/>
      <c r="P29" s="91"/>
      <c r="Q29" s="91"/>
      <c r="R29" s="91"/>
      <c r="S29" s="91"/>
      <c r="T29" s="91"/>
    </row>
    <row r="30" spans="1:20" ht="67.5" customHeight="1">
      <c r="A30" s="230"/>
      <c r="B30" s="565" t="s">
        <v>446</v>
      </c>
      <c r="C30" s="566"/>
      <c r="D30" s="263">
        <f>IF((F30+G30)=SUM(D31:D32),SUM(D31:D32),"`ОШ!`")</f>
        <v>0</v>
      </c>
      <c r="E30" s="263" t="s">
        <v>419</v>
      </c>
      <c r="F30" s="264">
        <f>SUM(F31:F32)</f>
        <v>0</v>
      </c>
      <c r="G30" s="264">
        <f>SUM(G31:G32)</f>
        <v>0</v>
      </c>
      <c r="H30" s="263" t="s">
        <v>419</v>
      </c>
      <c r="I30" s="264">
        <f>SUM(I31:I32)</f>
        <v>0</v>
      </c>
      <c r="J30" s="263">
        <f>IF(AND(G30+I30=SUM(J31:J32),K30+L30=SUM(J31:J32)),SUM(J31:J32),"`ОШ!`")</f>
        <v>0</v>
      </c>
      <c r="K30" s="264">
        <f>SUM(K31:K32)</f>
        <v>0</v>
      </c>
      <c r="L30" s="264">
        <f>SUM(L31:L32)</f>
        <v>0</v>
      </c>
      <c r="M30" s="264">
        <f>SUM(M31:M32)</f>
        <v>0</v>
      </c>
      <c r="N30" s="264">
        <f>SUM(N31:N32)</f>
        <v>0</v>
      </c>
      <c r="O30" s="264">
        <f>SUM(O31:O32)</f>
        <v>0</v>
      </c>
      <c r="P30" s="263">
        <f>IF((R30+S30+T30)=SUM(P31:P32),SUM(P31:P32),"`ОШИБКА!`")</f>
        <v>0</v>
      </c>
      <c r="Q30" s="264">
        <f>SUM(Q31:Q32)</f>
        <v>0</v>
      </c>
      <c r="R30" s="264">
        <f>SUM(R31:R32)</f>
        <v>0</v>
      </c>
      <c r="S30" s="264">
        <f>SUM(S31:S32)</f>
        <v>0</v>
      </c>
      <c r="T30" s="264">
        <f>SUM(T31:T32)</f>
        <v>0</v>
      </c>
    </row>
    <row r="31" spans="1:20" ht="33.75">
      <c r="A31" s="82"/>
      <c r="B31" s="563" t="s">
        <v>190</v>
      </c>
      <c r="C31" s="92" t="s">
        <v>154</v>
      </c>
      <c r="D31" s="89"/>
      <c r="E31" s="108"/>
      <c r="F31" s="89"/>
      <c r="G31" s="90"/>
      <c r="H31" s="108"/>
      <c r="I31" s="89"/>
      <c r="J31" s="89"/>
      <c r="K31" s="90"/>
      <c r="L31" s="90"/>
      <c r="M31" s="89"/>
      <c r="N31" s="90"/>
      <c r="O31" s="90"/>
      <c r="P31" s="89"/>
      <c r="Q31" s="90"/>
      <c r="R31" s="89"/>
      <c r="S31" s="90"/>
      <c r="T31" s="90"/>
    </row>
    <row r="32" spans="1:20" ht="22.5">
      <c r="A32" s="82"/>
      <c r="B32" s="564"/>
      <c r="C32" s="87" t="s">
        <v>440</v>
      </c>
      <c r="D32" s="91"/>
      <c r="E32" s="107"/>
      <c r="F32" s="91"/>
      <c r="G32" s="91"/>
      <c r="H32" s="107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1:20" ht="47.25" customHeight="1">
      <c r="A33" s="230"/>
      <c r="B33" s="565" t="s">
        <v>457</v>
      </c>
      <c r="C33" s="566"/>
      <c r="D33" s="263">
        <f>IF((F33+G33)=SUM(D34:D35),SUM(D34:D35),"`ОШ!`")</f>
        <v>0</v>
      </c>
      <c r="E33" s="263" t="s">
        <v>419</v>
      </c>
      <c r="F33" s="264">
        <f>SUM(F34:F35)</f>
        <v>0</v>
      </c>
      <c r="G33" s="264">
        <f>SUM(G34:G35)</f>
        <v>0</v>
      </c>
      <c r="H33" s="263" t="s">
        <v>419</v>
      </c>
      <c r="I33" s="264">
        <f>SUM(I34:I35)</f>
        <v>0</v>
      </c>
      <c r="J33" s="263">
        <f>IF(AND(G33+I33=SUM(J34:J35),K33+L33=SUM(J34:J35)),SUM(J34:J35),"`ОШ!`")</f>
        <v>0</v>
      </c>
      <c r="K33" s="264">
        <f>SUM(K34:K35)</f>
        <v>0</v>
      </c>
      <c r="L33" s="264">
        <f>SUM(L34:L35)</f>
        <v>0</v>
      </c>
      <c r="M33" s="264">
        <f>SUM(M34:M35)</f>
        <v>0</v>
      </c>
      <c r="N33" s="264">
        <f>SUM(N34:N35)</f>
        <v>0</v>
      </c>
      <c r="O33" s="264">
        <f>SUM(O34:O35)</f>
        <v>0</v>
      </c>
      <c r="P33" s="263">
        <f>IF((R33+S33+T33)=SUM(P34:P35),SUM(P34:P35),"`ОШИБКА!`")</f>
        <v>0</v>
      </c>
      <c r="Q33" s="264">
        <f>SUM(Q34:Q35)</f>
        <v>0</v>
      </c>
      <c r="R33" s="264">
        <f>SUM(R34:R35)</f>
        <v>0</v>
      </c>
      <c r="S33" s="264">
        <f>SUM(S34:S35)</f>
        <v>0</v>
      </c>
      <c r="T33" s="264">
        <f>SUM(T34:T35)</f>
        <v>0</v>
      </c>
    </row>
    <row r="34" spans="1:20" ht="33.75">
      <c r="A34" s="82"/>
      <c r="B34" s="561" t="s">
        <v>205</v>
      </c>
      <c r="C34" s="86" t="s">
        <v>154</v>
      </c>
      <c r="D34" s="89"/>
      <c r="E34" s="108"/>
      <c r="F34" s="89"/>
      <c r="G34" s="90"/>
      <c r="H34" s="108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</row>
    <row r="35" spans="1:20" ht="22.5">
      <c r="A35" s="82"/>
      <c r="B35" s="562"/>
      <c r="C35" s="87" t="s">
        <v>440</v>
      </c>
      <c r="D35" s="91"/>
      <c r="E35" s="107"/>
      <c r="F35" s="91"/>
      <c r="G35" s="91"/>
      <c r="H35" s="107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1:20" ht="19.5" customHeight="1">
      <c r="A36" s="209"/>
      <c r="B36" s="265" t="s">
        <v>15</v>
      </c>
      <c r="C36" s="266"/>
      <c r="D36" s="267">
        <f>D9+D12+D15+D18+D21+D24+D30+D33</f>
        <v>187</v>
      </c>
      <c r="E36" s="267">
        <f>E18+E21+E24</f>
        <v>0</v>
      </c>
      <c r="F36" s="267">
        <f>F9+F12+F15+F18+F21+F24+F30+F33</f>
        <v>124</v>
      </c>
      <c r="G36" s="267">
        <f>G9+G12+G15+G18+G21+G24+G30+G33</f>
        <v>63</v>
      </c>
      <c r="H36" s="267">
        <f>H18+H21+H24</f>
        <v>0</v>
      </c>
      <c r="I36" s="267">
        <f>I9+I12+I15+I18+I21+I24+I27+I30+I33</f>
        <v>22</v>
      </c>
      <c r="J36" s="267">
        <f aca="true" t="shared" si="3" ref="I36:N37">J9+J12+J15+J18+J21+J24+J27+J30+J33</f>
        <v>85</v>
      </c>
      <c r="K36" s="267">
        <f t="shared" si="3"/>
        <v>12</v>
      </c>
      <c r="L36" s="267">
        <f t="shared" si="3"/>
        <v>73</v>
      </c>
      <c r="M36" s="267">
        <f t="shared" si="3"/>
        <v>17</v>
      </c>
      <c r="N36" s="267">
        <f t="shared" si="3"/>
        <v>1</v>
      </c>
      <c r="O36" s="267">
        <f>O18+O21+O24+O30+O33</f>
        <v>0</v>
      </c>
      <c r="P36" s="267">
        <f aca="true" t="shared" si="4" ref="P36:T37">P9+P12+P15+P18+P21+P24+P27+P30+P33</f>
        <v>53</v>
      </c>
      <c r="Q36" s="267">
        <f t="shared" si="4"/>
        <v>9</v>
      </c>
      <c r="R36" s="267">
        <f t="shared" si="4"/>
        <v>34</v>
      </c>
      <c r="S36" s="267">
        <f t="shared" si="4"/>
        <v>18</v>
      </c>
      <c r="T36" s="267">
        <f t="shared" si="4"/>
        <v>1</v>
      </c>
    </row>
    <row r="37" spans="1:20" ht="33.75" customHeight="1">
      <c r="A37" s="234"/>
      <c r="B37" s="268" t="s">
        <v>439</v>
      </c>
      <c r="C37" s="269"/>
      <c r="D37" s="260">
        <f>D10+D13+D16+D19+D22+D25+D31+D34</f>
        <v>43</v>
      </c>
      <c r="E37" s="260">
        <f>E19+E22+E25</f>
        <v>0</v>
      </c>
      <c r="F37" s="260">
        <f>F10+F13+F16+F19+F22+F25+F31+F34</f>
        <v>24</v>
      </c>
      <c r="G37" s="260">
        <f>G10+G13+G16+G19+G22+G25+G31+G34</f>
        <v>19</v>
      </c>
      <c r="H37" s="260">
        <f>H19+H22+H25</f>
        <v>0</v>
      </c>
      <c r="I37" s="260">
        <f t="shared" si="3"/>
        <v>11</v>
      </c>
      <c r="J37" s="260">
        <f t="shared" si="3"/>
        <v>30</v>
      </c>
      <c r="K37" s="260">
        <f t="shared" si="3"/>
        <v>4</v>
      </c>
      <c r="L37" s="260">
        <f t="shared" si="3"/>
        <v>26</v>
      </c>
      <c r="M37" s="260">
        <f t="shared" si="3"/>
        <v>17</v>
      </c>
      <c r="N37" s="260">
        <f t="shared" si="3"/>
        <v>0</v>
      </c>
      <c r="O37" s="260">
        <f>O19+O22+O25+O31+O34</f>
        <v>0</v>
      </c>
      <c r="P37" s="260">
        <f t="shared" si="4"/>
        <v>10</v>
      </c>
      <c r="Q37" s="260">
        <f t="shared" si="4"/>
        <v>1</v>
      </c>
      <c r="R37" s="260">
        <f t="shared" si="4"/>
        <v>6</v>
      </c>
      <c r="S37" s="260">
        <f t="shared" si="4"/>
        <v>4</v>
      </c>
      <c r="T37" s="260">
        <f t="shared" si="4"/>
        <v>0</v>
      </c>
    </row>
    <row r="38" spans="2:20" ht="12.75"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40" ht="12.75">
      <c r="B40" s="122"/>
    </row>
  </sheetData>
  <sheetProtection/>
  <mergeCells count="26">
    <mergeCell ref="B13:B14"/>
    <mergeCell ref="B21:C21"/>
    <mergeCell ref="B24:C24"/>
    <mergeCell ref="B15:C15"/>
    <mergeCell ref="B18:C18"/>
    <mergeCell ref="B9:C9"/>
    <mergeCell ref="B10:B11"/>
    <mergeCell ref="B12:C12"/>
    <mergeCell ref="E6:G6"/>
    <mergeCell ref="B1:F1"/>
    <mergeCell ref="B2:H2"/>
    <mergeCell ref="B3:O3"/>
    <mergeCell ref="B4:T4"/>
    <mergeCell ref="Q6:R6"/>
    <mergeCell ref="M6:N6"/>
    <mergeCell ref="A5:T5"/>
    <mergeCell ref="B34:B35"/>
    <mergeCell ref="B31:B32"/>
    <mergeCell ref="B16:B17"/>
    <mergeCell ref="B19:B20"/>
    <mergeCell ref="B22:B23"/>
    <mergeCell ref="B33:C33"/>
    <mergeCell ref="B28:B29"/>
    <mergeCell ref="B27:C27"/>
    <mergeCell ref="B30:C30"/>
    <mergeCell ref="B25:B26"/>
  </mergeCells>
  <printOptions horizontalCentered="1"/>
  <pageMargins left="0.1968503937007874" right="0.1968503937007874" top="0.5905511811023623" bottom="0.5905511811023623" header="0.3937007874015748" footer="0.3937007874015748"/>
  <pageSetup firstPageNumber="45" useFirstPageNumber="1" horizontalDpi="600" verticalDpi="600" orientation="landscape" paperSize="9" scale="79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T189"/>
  <sheetViews>
    <sheetView view="pageBreakPreview" zoomScale="90" zoomScaleNormal="90" zoomScaleSheetLayoutView="90" zoomScalePageLayoutView="0" workbookViewId="0" topLeftCell="A2">
      <selection activeCell="D9" sqref="D9"/>
    </sheetView>
  </sheetViews>
  <sheetFormatPr defaultColWidth="9.140625" defaultRowHeight="12.75"/>
  <cols>
    <col min="1" max="1" width="3.28125" style="0" bestFit="1" customWidth="1"/>
    <col min="2" max="2" width="27.7109375" style="0" customWidth="1"/>
    <col min="3" max="3" width="28.57421875" style="0" customWidth="1"/>
    <col min="4" max="11" width="7.28125" style="0" customWidth="1"/>
    <col min="12" max="12" width="8.140625" style="0" customWidth="1"/>
    <col min="13" max="20" width="7.28125" style="0" customWidth="1"/>
  </cols>
  <sheetData>
    <row r="1" spans="2:8" ht="12.75">
      <c r="B1" s="514" t="s">
        <v>157</v>
      </c>
      <c r="C1" s="514"/>
      <c r="D1" s="514"/>
      <c r="E1" s="514"/>
      <c r="F1" s="514"/>
      <c r="G1" s="22"/>
      <c r="H1" s="22"/>
    </row>
    <row r="2" spans="2:20" ht="12.75">
      <c r="B2" s="515" t="s">
        <v>792</v>
      </c>
      <c r="C2" s="515"/>
      <c r="D2" s="515"/>
      <c r="E2" s="515"/>
      <c r="F2" s="515"/>
      <c r="G2" s="515"/>
      <c r="H2" s="51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2.75">
      <c r="B3" s="515" t="s">
        <v>788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1"/>
      <c r="Q3" s="1"/>
      <c r="R3" s="1"/>
      <c r="S3" s="1"/>
      <c r="T3" s="1"/>
    </row>
    <row r="4" spans="2:20" ht="54" customHeight="1">
      <c r="B4" s="507" t="s">
        <v>802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</row>
    <row r="5" spans="1:20" ht="15.75">
      <c r="A5" s="568" t="s">
        <v>782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</row>
    <row r="6" spans="1:20" ht="30" customHeight="1">
      <c r="A6" s="215"/>
      <c r="B6" s="193"/>
      <c r="C6" s="190"/>
      <c r="D6" s="190"/>
      <c r="E6" s="508" t="s">
        <v>506</v>
      </c>
      <c r="F6" s="508"/>
      <c r="G6" s="508"/>
      <c r="H6" s="190"/>
      <c r="I6" s="191"/>
      <c r="J6" s="192"/>
      <c r="K6" s="192"/>
      <c r="L6" s="192"/>
      <c r="M6" s="504" t="s">
        <v>506</v>
      </c>
      <c r="N6" s="505"/>
      <c r="O6" s="193"/>
      <c r="P6" s="190"/>
      <c r="Q6" s="509" t="s">
        <v>18</v>
      </c>
      <c r="R6" s="510"/>
      <c r="S6" s="190"/>
      <c r="T6" s="190"/>
    </row>
    <row r="7" spans="1:20" ht="144">
      <c r="A7" s="270" t="s">
        <v>248</v>
      </c>
      <c r="B7" s="217" t="s">
        <v>272</v>
      </c>
      <c r="C7" s="218" t="s">
        <v>458</v>
      </c>
      <c r="D7" s="195" t="s">
        <v>421</v>
      </c>
      <c r="E7" s="195" t="s">
        <v>508</v>
      </c>
      <c r="F7" s="195" t="s">
        <v>509</v>
      </c>
      <c r="G7" s="195" t="s">
        <v>510</v>
      </c>
      <c r="H7" s="196" t="s">
        <v>511</v>
      </c>
      <c r="I7" s="197" t="s">
        <v>512</v>
      </c>
      <c r="J7" s="198" t="s">
        <v>577</v>
      </c>
      <c r="K7" s="195" t="s">
        <v>574</v>
      </c>
      <c r="L7" s="195" t="s">
        <v>17</v>
      </c>
      <c r="M7" s="199" t="s">
        <v>575</v>
      </c>
      <c r="N7" s="199" t="s">
        <v>576</v>
      </c>
      <c r="O7" s="195" t="s">
        <v>513</v>
      </c>
      <c r="P7" s="195" t="s">
        <v>514</v>
      </c>
      <c r="Q7" s="195" t="s">
        <v>515</v>
      </c>
      <c r="R7" s="195" t="s">
        <v>516</v>
      </c>
      <c r="S7" s="195" t="s">
        <v>517</v>
      </c>
      <c r="T7" s="195" t="s">
        <v>518</v>
      </c>
    </row>
    <row r="8" spans="1:20" ht="12.75">
      <c r="A8" s="209" t="s">
        <v>130</v>
      </c>
      <c r="B8" s="271" t="s">
        <v>169</v>
      </c>
      <c r="C8" s="199" t="s">
        <v>249</v>
      </c>
      <c r="D8" s="199" t="s">
        <v>520</v>
      </c>
      <c r="E8" s="199" t="s">
        <v>521</v>
      </c>
      <c r="F8" s="199" t="s">
        <v>522</v>
      </c>
      <c r="G8" s="199" t="s">
        <v>523</v>
      </c>
      <c r="H8" s="199" t="s">
        <v>524</v>
      </c>
      <c r="I8" s="199" t="s">
        <v>525</v>
      </c>
      <c r="J8" s="199" t="s">
        <v>526</v>
      </c>
      <c r="K8" s="199" t="s">
        <v>527</v>
      </c>
      <c r="L8" s="199" t="s">
        <v>528</v>
      </c>
      <c r="M8" s="199" t="s">
        <v>529</v>
      </c>
      <c r="N8" s="199" t="s">
        <v>530</v>
      </c>
      <c r="O8" s="199" t="s">
        <v>531</v>
      </c>
      <c r="P8" s="199" t="s">
        <v>532</v>
      </c>
      <c r="Q8" s="199" t="s">
        <v>533</v>
      </c>
      <c r="R8" s="199" t="s">
        <v>534</v>
      </c>
      <c r="S8" s="199" t="s">
        <v>535</v>
      </c>
      <c r="T8" s="199" t="s">
        <v>536</v>
      </c>
    </row>
    <row r="9" spans="1:20" ht="45">
      <c r="A9" s="209"/>
      <c r="B9" s="272" t="s">
        <v>109</v>
      </c>
      <c r="C9" s="273" t="s">
        <v>202</v>
      </c>
      <c r="D9" s="274">
        <f>IF((F9+G9)=SUM(D10:D32),SUM(D10:D32),"`ОШ!`")</f>
        <v>105</v>
      </c>
      <c r="E9" s="274" t="s">
        <v>419</v>
      </c>
      <c r="F9" s="274">
        <f>SUM(F10:F32)</f>
        <v>78</v>
      </c>
      <c r="G9" s="274">
        <f>SUM(G10:G32)</f>
        <v>27</v>
      </c>
      <c r="H9" s="274" t="s">
        <v>419</v>
      </c>
      <c r="I9" s="274">
        <f>SUM(I10:I32)</f>
        <v>9</v>
      </c>
      <c r="J9" s="274">
        <f>IF(AND(G9+I9=SUM(J10:J32),K9+L9=SUM(J10:J32)),SUM(J10:J32),"`ОШ!`")</f>
        <v>36</v>
      </c>
      <c r="K9" s="274">
        <f>SUM(K10:K32)</f>
        <v>5</v>
      </c>
      <c r="L9" s="274">
        <f>SUM(L10:L32)</f>
        <v>31</v>
      </c>
      <c r="M9" s="274">
        <f>SUM(M10:M32)</f>
        <v>12</v>
      </c>
      <c r="N9" s="274">
        <f>SUM(N10:N32)</f>
        <v>0</v>
      </c>
      <c r="O9" s="274" t="s">
        <v>419</v>
      </c>
      <c r="P9" s="274">
        <f>IF((R9+S9+T9)=SUM(P10:P32),SUM(P10:P32),"`ОШИБКА!`")</f>
        <v>19</v>
      </c>
      <c r="Q9" s="274">
        <f>SUM(Q10:Q32)</f>
        <v>1</v>
      </c>
      <c r="R9" s="274">
        <f>SUM(R10:R32)</f>
        <v>10</v>
      </c>
      <c r="S9" s="274">
        <f>SUM(S10:S32)</f>
        <v>8</v>
      </c>
      <c r="T9" s="274">
        <f>SUM(T10:T32)</f>
        <v>1</v>
      </c>
    </row>
    <row r="10" spans="2:20" ht="12.75">
      <c r="B10" s="93"/>
      <c r="C10" s="87" t="s">
        <v>131</v>
      </c>
      <c r="D10" s="21">
        <v>1</v>
      </c>
      <c r="E10" s="107"/>
      <c r="F10" s="21">
        <v>1</v>
      </c>
      <c r="G10" s="21"/>
      <c r="H10" s="107"/>
      <c r="I10" s="21"/>
      <c r="J10" s="21"/>
      <c r="K10" s="21"/>
      <c r="L10" s="21"/>
      <c r="M10" s="21"/>
      <c r="N10" s="21"/>
      <c r="O10" s="107"/>
      <c r="P10" s="21"/>
      <c r="Q10" s="21"/>
      <c r="R10" s="21"/>
      <c r="S10" s="21"/>
      <c r="T10" s="21"/>
    </row>
    <row r="11" spans="2:20" ht="12.75">
      <c r="B11" s="93"/>
      <c r="C11" s="87" t="s">
        <v>132</v>
      </c>
      <c r="D11" s="21"/>
      <c r="E11" s="107"/>
      <c r="F11" s="21"/>
      <c r="G11" s="21"/>
      <c r="H11" s="107"/>
      <c r="I11" s="21"/>
      <c r="J11" s="21"/>
      <c r="K11" s="21"/>
      <c r="L11" s="21"/>
      <c r="M11" s="21"/>
      <c r="N11" s="21"/>
      <c r="O11" s="107"/>
      <c r="P11" s="21"/>
      <c r="Q11" s="21"/>
      <c r="R11" s="21"/>
      <c r="S11" s="21"/>
      <c r="T11" s="21"/>
    </row>
    <row r="12" spans="2:20" ht="12.75">
      <c r="B12" s="93"/>
      <c r="C12" s="87" t="s">
        <v>133</v>
      </c>
      <c r="D12" s="21"/>
      <c r="E12" s="107"/>
      <c r="F12" s="21"/>
      <c r="G12" s="21"/>
      <c r="H12" s="107"/>
      <c r="I12" s="21"/>
      <c r="J12" s="21"/>
      <c r="K12" s="21"/>
      <c r="L12" s="21"/>
      <c r="M12" s="21"/>
      <c r="N12" s="21"/>
      <c r="O12" s="107"/>
      <c r="P12" s="21"/>
      <c r="Q12" s="21"/>
      <c r="R12" s="21"/>
      <c r="S12" s="21"/>
      <c r="T12" s="21"/>
    </row>
    <row r="13" spans="2:20" ht="12.75">
      <c r="B13" s="93"/>
      <c r="C13" s="87" t="s">
        <v>134</v>
      </c>
      <c r="D13" s="21"/>
      <c r="E13" s="107"/>
      <c r="F13" s="21"/>
      <c r="G13" s="21"/>
      <c r="H13" s="107"/>
      <c r="I13" s="21"/>
      <c r="J13" s="21"/>
      <c r="K13" s="21"/>
      <c r="L13" s="21"/>
      <c r="M13" s="21"/>
      <c r="N13" s="21"/>
      <c r="O13" s="107"/>
      <c r="P13" s="21"/>
      <c r="Q13" s="21"/>
      <c r="R13" s="21"/>
      <c r="S13" s="21"/>
      <c r="T13" s="21"/>
    </row>
    <row r="14" spans="2:20" ht="12.75">
      <c r="B14" s="93"/>
      <c r="C14" s="87" t="s">
        <v>135</v>
      </c>
      <c r="D14" s="21">
        <v>20</v>
      </c>
      <c r="E14" s="107"/>
      <c r="F14" s="21">
        <v>13</v>
      </c>
      <c r="G14" s="21">
        <v>7</v>
      </c>
      <c r="H14" s="107"/>
      <c r="I14" s="21">
        <v>4</v>
      </c>
      <c r="J14" s="21">
        <v>11</v>
      </c>
      <c r="K14" s="21">
        <v>1</v>
      </c>
      <c r="L14" s="21">
        <v>10</v>
      </c>
      <c r="M14" s="21">
        <v>6</v>
      </c>
      <c r="N14" s="21"/>
      <c r="O14" s="107"/>
      <c r="P14" s="21">
        <v>4</v>
      </c>
      <c r="Q14" s="21">
        <v>1</v>
      </c>
      <c r="R14" s="21">
        <v>2</v>
      </c>
      <c r="S14" s="21">
        <v>2</v>
      </c>
      <c r="T14" s="21"/>
    </row>
    <row r="15" spans="2:20" ht="12.75">
      <c r="B15" s="93"/>
      <c r="C15" s="87" t="s">
        <v>136</v>
      </c>
      <c r="D15" s="21">
        <v>14</v>
      </c>
      <c r="E15" s="107"/>
      <c r="F15" s="21">
        <v>5</v>
      </c>
      <c r="G15" s="21">
        <v>9</v>
      </c>
      <c r="H15" s="107"/>
      <c r="I15" s="21"/>
      <c r="J15" s="21">
        <v>9</v>
      </c>
      <c r="K15" s="21">
        <v>1</v>
      </c>
      <c r="L15" s="21">
        <v>8</v>
      </c>
      <c r="M15" s="21">
        <v>6</v>
      </c>
      <c r="N15" s="21"/>
      <c r="O15" s="107"/>
      <c r="P15" s="21">
        <v>2</v>
      </c>
      <c r="Q15" s="21"/>
      <c r="R15" s="21">
        <v>2</v>
      </c>
      <c r="S15" s="21"/>
      <c r="T15" s="21"/>
    </row>
    <row r="16" spans="2:20" ht="12.75">
      <c r="B16" s="93"/>
      <c r="C16" s="87" t="s">
        <v>137</v>
      </c>
      <c r="D16" s="21">
        <v>11</v>
      </c>
      <c r="E16" s="107"/>
      <c r="F16" s="21">
        <v>9</v>
      </c>
      <c r="G16" s="21">
        <v>2</v>
      </c>
      <c r="H16" s="107"/>
      <c r="I16" s="21">
        <v>1</v>
      </c>
      <c r="J16" s="21">
        <v>3</v>
      </c>
      <c r="K16" s="21"/>
      <c r="L16" s="21">
        <v>3</v>
      </c>
      <c r="M16" s="21"/>
      <c r="N16" s="21"/>
      <c r="O16" s="107"/>
      <c r="P16" s="21">
        <v>3</v>
      </c>
      <c r="Q16" s="21"/>
      <c r="R16" s="21"/>
      <c r="S16" s="21">
        <v>3</v>
      </c>
      <c r="T16" s="21"/>
    </row>
    <row r="17" spans="2:20" ht="12.75">
      <c r="B17" s="93"/>
      <c r="C17" s="87" t="s">
        <v>138</v>
      </c>
      <c r="D17" s="21"/>
      <c r="E17" s="107"/>
      <c r="F17" s="21"/>
      <c r="G17" s="21"/>
      <c r="H17" s="107"/>
      <c r="I17" s="21"/>
      <c r="J17" s="21"/>
      <c r="K17" s="21"/>
      <c r="L17" s="21"/>
      <c r="M17" s="21"/>
      <c r="N17" s="21"/>
      <c r="O17" s="107"/>
      <c r="P17" s="21"/>
      <c r="Q17" s="21"/>
      <c r="R17" s="21"/>
      <c r="S17" s="21"/>
      <c r="T17" s="21"/>
    </row>
    <row r="18" spans="2:20" ht="23.25" customHeight="1">
      <c r="B18" s="93"/>
      <c r="C18" s="87" t="s">
        <v>139</v>
      </c>
      <c r="D18" s="21">
        <v>4</v>
      </c>
      <c r="E18" s="107"/>
      <c r="F18" s="21">
        <v>1</v>
      </c>
      <c r="G18" s="21">
        <v>3</v>
      </c>
      <c r="H18" s="107"/>
      <c r="I18" s="21"/>
      <c r="J18" s="21">
        <v>3</v>
      </c>
      <c r="K18" s="21">
        <v>1</v>
      </c>
      <c r="L18" s="21">
        <v>2</v>
      </c>
      <c r="M18" s="21"/>
      <c r="N18" s="21"/>
      <c r="O18" s="107"/>
      <c r="P18" s="21">
        <v>2</v>
      </c>
      <c r="Q18" s="21"/>
      <c r="R18" s="21">
        <v>2</v>
      </c>
      <c r="S18" s="21"/>
      <c r="T18" s="21"/>
    </row>
    <row r="19" spans="2:20" ht="12.75">
      <c r="B19" s="93"/>
      <c r="C19" s="87" t="s">
        <v>140</v>
      </c>
      <c r="D19" s="21">
        <v>1</v>
      </c>
      <c r="E19" s="107"/>
      <c r="F19" s="21">
        <v>1</v>
      </c>
      <c r="G19" s="21"/>
      <c r="H19" s="107"/>
      <c r="I19" s="21"/>
      <c r="J19" s="21"/>
      <c r="K19" s="21"/>
      <c r="L19" s="21"/>
      <c r="M19" s="21"/>
      <c r="N19" s="21"/>
      <c r="O19" s="107"/>
      <c r="P19" s="21"/>
      <c r="Q19" s="21"/>
      <c r="R19" s="21"/>
      <c r="S19" s="21"/>
      <c r="T19" s="21"/>
    </row>
    <row r="20" spans="2:20" ht="22.5">
      <c r="B20" s="93"/>
      <c r="C20" s="87" t="s">
        <v>141</v>
      </c>
      <c r="D20" s="21">
        <v>19</v>
      </c>
      <c r="E20" s="107"/>
      <c r="F20" s="21">
        <v>19</v>
      </c>
      <c r="G20" s="21"/>
      <c r="H20" s="107"/>
      <c r="I20" s="21"/>
      <c r="J20" s="21"/>
      <c r="K20" s="21"/>
      <c r="L20" s="21"/>
      <c r="M20" s="21"/>
      <c r="N20" s="21"/>
      <c r="O20" s="107"/>
      <c r="P20" s="21"/>
      <c r="Q20" s="21"/>
      <c r="R20" s="21"/>
      <c r="S20" s="21"/>
      <c r="T20" s="21"/>
    </row>
    <row r="21" spans="2:20" ht="12.75">
      <c r="B21" s="93"/>
      <c r="C21" s="87" t="s">
        <v>142</v>
      </c>
      <c r="D21" s="21">
        <v>8</v>
      </c>
      <c r="E21" s="107"/>
      <c r="F21" s="21">
        <v>6</v>
      </c>
      <c r="G21" s="21">
        <v>2</v>
      </c>
      <c r="H21" s="107"/>
      <c r="I21" s="21"/>
      <c r="J21" s="21">
        <v>2</v>
      </c>
      <c r="K21" s="21"/>
      <c r="L21" s="21">
        <v>2</v>
      </c>
      <c r="M21" s="21"/>
      <c r="N21" s="21"/>
      <c r="O21" s="107"/>
      <c r="P21" s="21">
        <v>2</v>
      </c>
      <c r="Q21" s="21"/>
      <c r="R21" s="21">
        <v>2</v>
      </c>
      <c r="S21" s="21"/>
      <c r="T21" s="21"/>
    </row>
    <row r="22" spans="2:20" ht="12.75">
      <c r="B22" s="93"/>
      <c r="C22" s="87" t="s">
        <v>143</v>
      </c>
      <c r="D22" s="21">
        <v>19</v>
      </c>
      <c r="E22" s="107"/>
      <c r="F22" s="21">
        <v>16</v>
      </c>
      <c r="G22" s="21">
        <v>3</v>
      </c>
      <c r="H22" s="107"/>
      <c r="I22" s="21"/>
      <c r="J22" s="21">
        <v>3</v>
      </c>
      <c r="K22" s="21">
        <v>2</v>
      </c>
      <c r="L22" s="21">
        <v>1</v>
      </c>
      <c r="M22" s="21"/>
      <c r="N22" s="21"/>
      <c r="O22" s="107"/>
      <c r="P22" s="21">
        <v>1</v>
      </c>
      <c r="Q22" s="21"/>
      <c r="R22" s="21"/>
      <c r="S22" s="21">
        <v>1</v>
      </c>
      <c r="T22" s="21"/>
    </row>
    <row r="23" spans="2:20" ht="22.5" customHeight="1">
      <c r="B23" s="93"/>
      <c r="C23" s="87" t="s">
        <v>144</v>
      </c>
      <c r="D23" s="21"/>
      <c r="E23" s="107"/>
      <c r="F23" s="21"/>
      <c r="G23" s="21"/>
      <c r="H23" s="107"/>
      <c r="I23" s="21"/>
      <c r="J23" s="21"/>
      <c r="K23" s="21"/>
      <c r="L23" s="21"/>
      <c r="M23" s="21"/>
      <c r="N23" s="21"/>
      <c r="O23" s="107"/>
      <c r="P23" s="21"/>
      <c r="Q23" s="21"/>
      <c r="R23" s="21"/>
      <c r="S23" s="21"/>
      <c r="T23" s="21"/>
    </row>
    <row r="24" spans="2:20" ht="12.75">
      <c r="B24" s="93"/>
      <c r="C24" s="87" t="s">
        <v>145</v>
      </c>
      <c r="D24" s="21"/>
      <c r="E24" s="107"/>
      <c r="F24" s="21"/>
      <c r="G24" s="21"/>
      <c r="H24" s="107"/>
      <c r="I24" s="21"/>
      <c r="J24" s="21"/>
      <c r="K24" s="21"/>
      <c r="L24" s="21"/>
      <c r="M24" s="21"/>
      <c r="N24" s="21"/>
      <c r="O24" s="107"/>
      <c r="P24" s="21"/>
      <c r="Q24" s="21"/>
      <c r="R24" s="21"/>
      <c r="S24" s="21"/>
      <c r="T24" s="21"/>
    </row>
    <row r="25" spans="2:20" ht="12.75">
      <c r="B25" s="93"/>
      <c r="C25" s="87" t="s">
        <v>146</v>
      </c>
      <c r="D25" s="21"/>
      <c r="E25" s="107"/>
      <c r="F25" s="21"/>
      <c r="G25" s="21"/>
      <c r="H25" s="107"/>
      <c r="I25" s="21"/>
      <c r="J25" s="21"/>
      <c r="K25" s="21"/>
      <c r="L25" s="21"/>
      <c r="M25" s="21"/>
      <c r="N25" s="21"/>
      <c r="O25" s="107"/>
      <c r="P25" s="21"/>
      <c r="Q25" s="21"/>
      <c r="R25" s="21"/>
      <c r="S25" s="21"/>
      <c r="T25" s="21"/>
    </row>
    <row r="26" spans="2:20" ht="12.75">
      <c r="B26" s="93"/>
      <c r="C26" s="87" t="s">
        <v>147</v>
      </c>
      <c r="D26" s="21">
        <v>1</v>
      </c>
      <c r="E26" s="107"/>
      <c r="F26" s="21">
        <v>1</v>
      </c>
      <c r="G26" s="21"/>
      <c r="H26" s="107"/>
      <c r="I26" s="21"/>
      <c r="J26" s="21"/>
      <c r="K26" s="21"/>
      <c r="L26" s="21"/>
      <c r="M26" s="21"/>
      <c r="N26" s="21"/>
      <c r="O26" s="107"/>
      <c r="P26" s="21"/>
      <c r="Q26" s="21"/>
      <c r="R26" s="21"/>
      <c r="S26" s="21"/>
      <c r="T26" s="21"/>
    </row>
    <row r="27" spans="2:20" ht="12.75">
      <c r="B27" s="93"/>
      <c r="C27" s="87" t="s">
        <v>148</v>
      </c>
      <c r="D27" s="21"/>
      <c r="E27" s="107"/>
      <c r="F27" s="21"/>
      <c r="G27" s="21"/>
      <c r="H27" s="107"/>
      <c r="I27" s="21"/>
      <c r="J27" s="21"/>
      <c r="K27" s="21"/>
      <c r="L27" s="21"/>
      <c r="M27" s="21"/>
      <c r="N27" s="21"/>
      <c r="O27" s="107"/>
      <c r="P27" s="21"/>
      <c r="Q27" s="21"/>
      <c r="R27" s="21"/>
      <c r="S27" s="21"/>
      <c r="T27" s="21"/>
    </row>
    <row r="28" spans="2:20" ht="12.75">
      <c r="B28" s="93"/>
      <c r="C28" s="87" t="s">
        <v>149</v>
      </c>
      <c r="D28" s="21"/>
      <c r="E28" s="107"/>
      <c r="F28" s="21"/>
      <c r="G28" s="21"/>
      <c r="H28" s="107"/>
      <c r="I28" s="21"/>
      <c r="J28" s="21"/>
      <c r="K28" s="21"/>
      <c r="L28" s="21"/>
      <c r="M28" s="21"/>
      <c r="N28" s="21"/>
      <c r="O28" s="107"/>
      <c r="P28" s="21"/>
      <c r="Q28" s="21"/>
      <c r="R28" s="21"/>
      <c r="S28" s="21"/>
      <c r="T28" s="21"/>
    </row>
    <row r="29" spans="2:20" ht="21" customHeight="1">
      <c r="B29" s="93"/>
      <c r="C29" s="87" t="s">
        <v>150</v>
      </c>
      <c r="D29" s="21"/>
      <c r="E29" s="107"/>
      <c r="F29" s="21"/>
      <c r="G29" s="21"/>
      <c r="H29" s="107"/>
      <c r="I29" s="21"/>
      <c r="J29" s="21"/>
      <c r="K29" s="21"/>
      <c r="L29" s="21"/>
      <c r="M29" s="21"/>
      <c r="N29" s="21"/>
      <c r="O29" s="107"/>
      <c r="P29" s="21"/>
      <c r="Q29" s="21"/>
      <c r="R29" s="21"/>
      <c r="S29" s="21"/>
      <c r="T29" s="21"/>
    </row>
    <row r="30" spans="2:20" ht="12.75">
      <c r="B30" s="93"/>
      <c r="C30" s="87" t="s">
        <v>151</v>
      </c>
      <c r="D30" s="21"/>
      <c r="E30" s="107"/>
      <c r="F30" s="21"/>
      <c r="G30" s="21"/>
      <c r="H30" s="107"/>
      <c r="I30" s="21"/>
      <c r="J30" s="21"/>
      <c r="K30" s="21"/>
      <c r="L30" s="21"/>
      <c r="M30" s="21"/>
      <c r="N30" s="21"/>
      <c r="O30" s="107"/>
      <c r="P30" s="21"/>
      <c r="Q30" s="21"/>
      <c r="R30" s="21"/>
      <c r="S30" s="21"/>
      <c r="T30" s="21"/>
    </row>
    <row r="31" spans="2:20" ht="21" customHeight="1">
      <c r="B31" s="93"/>
      <c r="C31" s="87" t="s">
        <v>152</v>
      </c>
      <c r="D31" s="21"/>
      <c r="E31" s="107"/>
      <c r="F31" s="21"/>
      <c r="G31" s="21"/>
      <c r="H31" s="107"/>
      <c r="I31" s="21"/>
      <c r="J31" s="21"/>
      <c r="K31" s="21"/>
      <c r="L31" s="21"/>
      <c r="M31" s="21"/>
      <c r="N31" s="21"/>
      <c r="O31" s="107"/>
      <c r="P31" s="21"/>
      <c r="Q31" s="21"/>
      <c r="R31" s="21"/>
      <c r="S31" s="21"/>
      <c r="T31" s="21"/>
    </row>
    <row r="32" spans="2:20" ht="21" customHeight="1">
      <c r="B32" s="94"/>
      <c r="C32" s="87" t="s">
        <v>153</v>
      </c>
      <c r="D32" s="21">
        <v>7</v>
      </c>
      <c r="E32" s="107"/>
      <c r="F32" s="21">
        <v>6</v>
      </c>
      <c r="G32" s="21">
        <v>1</v>
      </c>
      <c r="H32" s="107"/>
      <c r="I32" s="21">
        <v>4</v>
      </c>
      <c r="J32" s="21">
        <v>5</v>
      </c>
      <c r="K32" s="21"/>
      <c r="L32" s="21">
        <v>5</v>
      </c>
      <c r="M32" s="21"/>
      <c r="N32" s="21"/>
      <c r="O32" s="107"/>
      <c r="P32" s="21">
        <v>5</v>
      </c>
      <c r="Q32" s="21"/>
      <c r="R32" s="21">
        <v>2</v>
      </c>
      <c r="S32" s="21">
        <v>2</v>
      </c>
      <c r="T32" s="21">
        <v>1</v>
      </c>
    </row>
    <row r="33" spans="1:20" ht="45">
      <c r="A33" s="209"/>
      <c r="B33" s="276" t="s">
        <v>110</v>
      </c>
      <c r="C33" s="273" t="s">
        <v>202</v>
      </c>
      <c r="D33" s="274">
        <f>IF((F33+G33)=SUM(D34:D56),SUM(D34:D56),"`ОШ!`")</f>
        <v>7</v>
      </c>
      <c r="E33" s="274" t="s">
        <v>419</v>
      </c>
      <c r="F33" s="274">
        <f>SUM(F34:F56)</f>
        <v>3</v>
      </c>
      <c r="G33" s="274">
        <f>SUM(G34:G56)</f>
        <v>4</v>
      </c>
      <c r="H33" s="274" t="s">
        <v>419</v>
      </c>
      <c r="I33" s="274">
        <f>SUM(I34:I56)</f>
        <v>1</v>
      </c>
      <c r="J33" s="274">
        <f>IF(AND(G33+I33=SUM(J34:J56),K33+L33=SUM(J34:J56)),SUM(J34:J56),"`ОШ!`")</f>
        <v>5</v>
      </c>
      <c r="K33" s="274">
        <f>SUM(K34:K56)</f>
        <v>1</v>
      </c>
      <c r="L33" s="274">
        <f>SUM(L34:L56)</f>
        <v>4</v>
      </c>
      <c r="M33" s="274">
        <f>SUM(M34:M56)</f>
        <v>0</v>
      </c>
      <c r="N33" s="274">
        <f>SUM(N34:N56)</f>
        <v>0</v>
      </c>
      <c r="O33" s="274" t="s">
        <v>419</v>
      </c>
      <c r="P33" s="274">
        <f>IF((R33+S33+T33)=SUM(P34:P56),SUM(P34:P56),"`ОШИБКА!`")</f>
        <v>6</v>
      </c>
      <c r="Q33" s="274">
        <f>SUM(Q34:Q56)</f>
        <v>3</v>
      </c>
      <c r="R33" s="274">
        <f>SUM(R34:R56)</f>
        <v>0</v>
      </c>
      <c r="S33" s="274">
        <f>SUM(S34:S56)</f>
        <v>6</v>
      </c>
      <c r="T33" s="274">
        <f>SUM(T34:T56)</f>
        <v>0</v>
      </c>
    </row>
    <row r="34" spans="2:20" ht="12.75">
      <c r="B34" s="95"/>
      <c r="C34" s="87" t="s">
        <v>131</v>
      </c>
      <c r="D34" s="21">
        <v>0</v>
      </c>
      <c r="E34" s="107"/>
      <c r="F34" s="21">
        <v>0</v>
      </c>
      <c r="G34" s="21">
        <v>0</v>
      </c>
      <c r="H34" s="107"/>
      <c r="I34" s="21">
        <v>0</v>
      </c>
      <c r="J34" s="21">
        <v>0</v>
      </c>
      <c r="K34" s="21">
        <v>0</v>
      </c>
      <c r="L34" s="21">
        <v>0</v>
      </c>
      <c r="M34" s="91">
        <v>0</v>
      </c>
      <c r="N34" s="91">
        <v>0</v>
      </c>
      <c r="O34" s="107"/>
      <c r="P34" s="21">
        <v>0</v>
      </c>
      <c r="Q34" s="91">
        <v>0</v>
      </c>
      <c r="R34" s="91">
        <v>0</v>
      </c>
      <c r="S34" s="21">
        <v>0</v>
      </c>
      <c r="T34" s="91">
        <v>0</v>
      </c>
    </row>
    <row r="35" spans="2:20" ht="12.75">
      <c r="B35" s="93"/>
      <c r="C35" s="87" t="s">
        <v>132</v>
      </c>
      <c r="D35" s="21">
        <v>3</v>
      </c>
      <c r="E35" s="107"/>
      <c r="F35" s="21">
        <v>2</v>
      </c>
      <c r="G35" s="21">
        <v>1</v>
      </c>
      <c r="H35" s="107"/>
      <c r="I35" s="21">
        <v>1</v>
      </c>
      <c r="J35" s="21">
        <v>2</v>
      </c>
      <c r="K35" s="21">
        <v>1</v>
      </c>
      <c r="L35" s="21">
        <v>1</v>
      </c>
      <c r="M35" s="21">
        <v>0</v>
      </c>
      <c r="N35" s="21">
        <v>0</v>
      </c>
      <c r="O35" s="107"/>
      <c r="P35" s="21">
        <v>1</v>
      </c>
      <c r="Q35" s="21">
        <v>3</v>
      </c>
      <c r="R35" s="21">
        <v>0</v>
      </c>
      <c r="S35" s="21">
        <v>1</v>
      </c>
      <c r="T35" s="21">
        <v>0</v>
      </c>
    </row>
    <row r="36" spans="2:20" ht="12.75">
      <c r="B36" s="93"/>
      <c r="C36" s="87" t="s">
        <v>133</v>
      </c>
      <c r="D36" s="21">
        <v>0</v>
      </c>
      <c r="E36" s="107"/>
      <c r="F36" s="21">
        <v>0</v>
      </c>
      <c r="G36" s="21">
        <v>0</v>
      </c>
      <c r="H36" s="107"/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107"/>
      <c r="P36" s="21">
        <v>0</v>
      </c>
      <c r="Q36" s="21">
        <v>0</v>
      </c>
      <c r="R36" s="21">
        <v>0</v>
      </c>
      <c r="S36" s="21">
        <v>0</v>
      </c>
      <c r="T36" s="21">
        <v>0</v>
      </c>
    </row>
    <row r="37" spans="2:20" ht="12.75">
      <c r="B37" s="93"/>
      <c r="C37" s="87" t="s">
        <v>134</v>
      </c>
      <c r="D37" s="21">
        <v>0</v>
      </c>
      <c r="E37" s="107"/>
      <c r="F37" s="21">
        <v>0</v>
      </c>
      <c r="G37" s="21">
        <v>0</v>
      </c>
      <c r="H37" s="107"/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107"/>
      <c r="P37" s="21">
        <v>0</v>
      </c>
      <c r="Q37" s="21">
        <v>0</v>
      </c>
      <c r="R37" s="21">
        <v>0</v>
      </c>
      <c r="S37" s="21">
        <v>0</v>
      </c>
      <c r="T37" s="21">
        <v>0</v>
      </c>
    </row>
    <row r="38" spans="2:20" ht="12.75">
      <c r="B38" s="93"/>
      <c r="C38" s="87" t="s">
        <v>135</v>
      </c>
      <c r="D38" s="21">
        <v>0</v>
      </c>
      <c r="E38" s="107"/>
      <c r="F38" s="21">
        <v>0</v>
      </c>
      <c r="G38" s="21">
        <v>0</v>
      </c>
      <c r="H38" s="107"/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107"/>
      <c r="P38" s="21">
        <v>0</v>
      </c>
      <c r="Q38" s="21">
        <v>0</v>
      </c>
      <c r="R38" s="21">
        <v>0</v>
      </c>
      <c r="S38" s="21">
        <v>0</v>
      </c>
      <c r="T38" s="21">
        <v>0</v>
      </c>
    </row>
    <row r="39" spans="2:20" ht="12.75">
      <c r="B39" s="93"/>
      <c r="C39" s="87" t="s">
        <v>136</v>
      </c>
      <c r="D39" s="21">
        <v>0</v>
      </c>
      <c r="E39" s="107"/>
      <c r="F39" s="21">
        <v>0</v>
      </c>
      <c r="G39" s="21">
        <v>0</v>
      </c>
      <c r="H39" s="107"/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107"/>
      <c r="P39" s="21">
        <v>0</v>
      </c>
      <c r="Q39" s="21">
        <v>0</v>
      </c>
      <c r="R39" s="21">
        <v>0</v>
      </c>
      <c r="S39" s="21">
        <v>0</v>
      </c>
      <c r="T39" s="21">
        <v>0</v>
      </c>
    </row>
    <row r="40" spans="2:20" ht="12.75">
      <c r="B40" s="93"/>
      <c r="C40" s="87" t="s">
        <v>137</v>
      </c>
      <c r="D40" s="21">
        <v>0</v>
      </c>
      <c r="E40" s="107"/>
      <c r="F40" s="21">
        <v>0</v>
      </c>
      <c r="G40" s="21">
        <v>0</v>
      </c>
      <c r="H40" s="107"/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107"/>
      <c r="P40" s="21">
        <v>0</v>
      </c>
      <c r="Q40" s="21">
        <v>0</v>
      </c>
      <c r="R40" s="21">
        <v>0</v>
      </c>
      <c r="S40" s="21">
        <v>0</v>
      </c>
      <c r="T40" s="21">
        <v>0</v>
      </c>
    </row>
    <row r="41" spans="2:20" ht="12.75">
      <c r="B41" s="93"/>
      <c r="C41" s="87" t="s">
        <v>138</v>
      </c>
      <c r="D41" s="21">
        <v>0</v>
      </c>
      <c r="E41" s="107"/>
      <c r="F41" s="21">
        <v>0</v>
      </c>
      <c r="G41" s="21">
        <v>0</v>
      </c>
      <c r="H41" s="107"/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107"/>
      <c r="P41" s="21">
        <v>0</v>
      </c>
      <c r="Q41" s="21">
        <v>0</v>
      </c>
      <c r="R41" s="21">
        <v>0</v>
      </c>
      <c r="S41" s="21">
        <v>0</v>
      </c>
      <c r="T41" s="21">
        <v>0</v>
      </c>
    </row>
    <row r="42" spans="2:20" ht="23.25" customHeight="1">
      <c r="B42" s="93"/>
      <c r="C42" s="87" t="s">
        <v>139</v>
      </c>
      <c r="D42" s="21">
        <v>0</v>
      </c>
      <c r="E42" s="107"/>
      <c r="F42" s="21">
        <v>0</v>
      </c>
      <c r="G42" s="21">
        <v>0</v>
      </c>
      <c r="H42" s="107"/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107"/>
      <c r="P42" s="21">
        <v>0</v>
      </c>
      <c r="Q42" s="21">
        <v>0</v>
      </c>
      <c r="R42" s="21">
        <v>0</v>
      </c>
      <c r="S42" s="21">
        <v>0</v>
      </c>
      <c r="T42" s="21">
        <v>0</v>
      </c>
    </row>
    <row r="43" spans="2:20" ht="12.75">
      <c r="B43" s="93"/>
      <c r="C43" s="87" t="s">
        <v>140</v>
      </c>
      <c r="D43" s="21">
        <v>0</v>
      </c>
      <c r="E43" s="107"/>
      <c r="F43" s="21">
        <v>0</v>
      </c>
      <c r="G43" s="21">
        <v>0</v>
      </c>
      <c r="H43" s="107"/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107"/>
      <c r="P43" s="21">
        <v>0</v>
      </c>
      <c r="Q43" s="21">
        <v>0</v>
      </c>
      <c r="R43" s="21">
        <v>0</v>
      </c>
      <c r="S43" s="21">
        <v>0</v>
      </c>
      <c r="T43" s="21">
        <v>0</v>
      </c>
    </row>
    <row r="44" spans="2:20" ht="22.5">
      <c r="B44" s="93"/>
      <c r="C44" s="87" t="s">
        <v>141</v>
      </c>
      <c r="D44" s="21">
        <v>0</v>
      </c>
      <c r="E44" s="107"/>
      <c r="F44" s="21">
        <v>0</v>
      </c>
      <c r="G44" s="21">
        <v>0</v>
      </c>
      <c r="H44" s="107"/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107"/>
      <c r="P44" s="21">
        <v>0</v>
      </c>
      <c r="Q44" s="21">
        <v>0</v>
      </c>
      <c r="R44" s="21">
        <v>0</v>
      </c>
      <c r="S44" s="21">
        <v>0</v>
      </c>
      <c r="T44" s="21">
        <v>0</v>
      </c>
    </row>
    <row r="45" spans="2:20" ht="12.75">
      <c r="B45" s="93"/>
      <c r="C45" s="87" t="s">
        <v>142</v>
      </c>
      <c r="D45" s="21">
        <v>0</v>
      </c>
      <c r="E45" s="107"/>
      <c r="F45" s="21">
        <v>0</v>
      </c>
      <c r="G45" s="21">
        <v>0</v>
      </c>
      <c r="H45" s="107"/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107"/>
      <c r="P45" s="21">
        <v>0</v>
      </c>
      <c r="Q45" s="21">
        <v>0</v>
      </c>
      <c r="R45" s="21">
        <v>0</v>
      </c>
      <c r="S45" s="21">
        <v>0</v>
      </c>
      <c r="T45" s="21">
        <v>0</v>
      </c>
    </row>
    <row r="46" spans="2:20" ht="12.75">
      <c r="B46" s="93"/>
      <c r="C46" s="87" t="s">
        <v>143</v>
      </c>
      <c r="D46" s="21">
        <v>4</v>
      </c>
      <c r="E46" s="107"/>
      <c r="F46" s="21">
        <v>1</v>
      </c>
      <c r="G46" s="21">
        <v>3</v>
      </c>
      <c r="H46" s="107"/>
      <c r="I46" s="21">
        <v>0</v>
      </c>
      <c r="J46" s="21">
        <v>3</v>
      </c>
      <c r="K46" s="21">
        <v>0</v>
      </c>
      <c r="L46" s="21">
        <v>3</v>
      </c>
      <c r="M46" s="21">
        <v>0</v>
      </c>
      <c r="N46" s="21">
        <v>0</v>
      </c>
      <c r="O46" s="107"/>
      <c r="P46" s="21">
        <v>5</v>
      </c>
      <c r="Q46" s="21">
        <v>0</v>
      </c>
      <c r="R46" s="21">
        <v>0</v>
      </c>
      <c r="S46" s="21">
        <v>5</v>
      </c>
      <c r="T46" s="21">
        <v>0</v>
      </c>
    </row>
    <row r="47" spans="2:20" ht="21.75" customHeight="1">
      <c r="B47" s="93"/>
      <c r="C47" s="87" t="s">
        <v>144</v>
      </c>
      <c r="D47" s="21">
        <v>0</v>
      </c>
      <c r="E47" s="107"/>
      <c r="F47" s="21">
        <v>0</v>
      </c>
      <c r="G47" s="21">
        <v>0</v>
      </c>
      <c r="H47" s="107"/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107"/>
      <c r="P47" s="21">
        <v>0</v>
      </c>
      <c r="Q47" s="21">
        <v>0</v>
      </c>
      <c r="R47" s="21">
        <v>0</v>
      </c>
      <c r="S47" s="21">
        <v>0</v>
      </c>
      <c r="T47" s="21">
        <v>0</v>
      </c>
    </row>
    <row r="48" spans="2:20" ht="12.75">
      <c r="B48" s="93"/>
      <c r="C48" s="87" t="s">
        <v>145</v>
      </c>
      <c r="D48" s="21">
        <v>0</v>
      </c>
      <c r="E48" s="107"/>
      <c r="F48" s="21">
        <v>0</v>
      </c>
      <c r="G48" s="21">
        <v>0</v>
      </c>
      <c r="H48" s="107"/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107"/>
      <c r="P48" s="21">
        <v>0</v>
      </c>
      <c r="Q48" s="21">
        <v>0</v>
      </c>
      <c r="R48" s="21">
        <v>0</v>
      </c>
      <c r="S48" s="21">
        <v>0</v>
      </c>
      <c r="T48" s="21">
        <v>0</v>
      </c>
    </row>
    <row r="49" spans="2:20" ht="12.75">
      <c r="B49" s="93"/>
      <c r="C49" s="87" t="s">
        <v>146</v>
      </c>
      <c r="D49" s="21">
        <v>0</v>
      </c>
      <c r="E49" s="107"/>
      <c r="F49" s="21">
        <v>0</v>
      </c>
      <c r="G49" s="21">
        <v>0</v>
      </c>
      <c r="H49" s="107"/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107"/>
      <c r="P49" s="21">
        <v>0</v>
      </c>
      <c r="Q49" s="21">
        <v>0</v>
      </c>
      <c r="R49" s="21">
        <v>0</v>
      </c>
      <c r="S49" s="21">
        <v>0</v>
      </c>
      <c r="T49" s="21">
        <v>0</v>
      </c>
    </row>
    <row r="50" spans="2:20" ht="12.75">
      <c r="B50" s="93"/>
      <c r="C50" s="87" t="s">
        <v>147</v>
      </c>
      <c r="D50" s="21">
        <v>0</v>
      </c>
      <c r="E50" s="107"/>
      <c r="F50" s="21">
        <v>0</v>
      </c>
      <c r="G50" s="21">
        <v>0</v>
      </c>
      <c r="H50" s="107"/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107"/>
      <c r="P50" s="21">
        <v>0</v>
      </c>
      <c r="Q50" s="21">
        <v>0</v>
      </c>
      <c r="R50" s="21">
        <v>0</v>
      </c>
      <c r="S50" s="21">
        <v>0</v>
      </c>
      <c r="T50" s="21">
        <v>0</v>
      </c>
    </row>
    <row r="51" spans="2:20" ht="12.75">
      <c r="B51" s="93"/>
      <c r="C51" s="87" t="s">
        <v>148</v>
      </c>
      <c r="D51" s="21">
        <v>0</v>
      </c>
      <c r="E51" s="107"/>
      <c r="F51" s="21">
        <v>0</v>
      </c>
      <c r="G51" s="21">
        <v>0</v>
      </c>
      <c r="H51" s="107"/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107"/>
      <c r="P51" s="21">
        <v>0</v>
      </c>
      <c r="Q51" s="21">
        <v>0</v>
      </c>
      <c r="R51" s="21">
        <v>0</v>
      </c>
      <c r="S51" s="21">
        <v>0</v>
      </c>
      <c r="T51" s="21">
        <v>0</v>
      </c>
    </row>
    <row r="52" spans="2:20" ht="12.75">
      <c r="B52" s="93"/>
      <c r="C52" s="87" t="s">
        <v>149</v>
      </c>
      <c r="D52" s="21">
        <v>0</v>
      </c>
      <c r="E52" s="107"/>
      <c r="F52" s="21">
        <v>0</v>
      </c>
      <c r="G52" s="21">
        <v>0</v>
      </c>
      <c r="H52" s="107"/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107"/>
      <c r="P52" s="21">
        <v>0</v>
      </c>
      <c r="Q52" s="21">
        <v>0</v>
      </c>
      <c r="R52" s="21">
        <v>0</v>
      </c>
      <c r="S52" s="21">
        <v>0</v>
      </c>
      <c r="T52" s="21">
        <v>0</v>
      </c>
    </row>
    <row r="53" spans="2:20" ht="22.5" customHeight="1">
      <c r="B53" s="93"/>
      <c r="C53" s="87" t="s">
        <v>150</v>
      </c>
      <c r="D53" s="21">
        <v>0</v>
      </c>
      <c r="E53" s="107"/>
      <c r="F53" s="21">
        <v>0</v>
      </c>
      <c r="G53" s="21">
        <v>0</v>
      </c>
      <c r="H53" s="107"/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107"/>
      <c r="P53" s="21">
        <v>0</v>
      </c>
      <c r="Q53" s="21">
        <v>0</v>
      </c>
      <c r="R53" s="21">
        <v>0</v>
      </c>
      <c r="S53" s="21">
        <v>0</v>
      </c>
      <c r="T53" s="21">
        <v>0</v>
      </c>
    </row>
    <row r="54" spans="2:20" ht="12.75">
      <c r="B54" s="93"/>
      <c r="C54" s="87" t="s">
        <v>151</v>
      </c>
      <c r="D54" s="21">
        <v>0</v>
      </c>
      <c r="E54" s="107"/>
      <c r="F54" s="21">
        <v>0</v>
      </c>
      <c r="G54" s="21">
        <v>0</v>
      </c>
      <c r="H54" s="107"/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107"/>
      <c r="P54" s="21">
        <v>0</v>
      </c>
      <c r="Q54" s="21">
        <v>0</v>
      </c>
      <c r="R54" s="21">
        <v>0</v>
      </c>
      <c r="S54" s="21">
        <v>0</v>
      </c>
      <c r="T54" s="21">
        <v>0</v>
      </c>
    </row>
    <row r="55" spans="2:20" ht="21" customHeight="1">
      <c r="B55" s="93"/>
      <c r="C55" s="87" t="s">
        <v>152</v>
      </c>
      <c r="D55" s="21">
        <v>0</v>
      </c>
      <c r="E55" s="107"/>
      <c r="F55" s="21">
        <v>0</v>
      </c>
      <c r="G55" s="21">
        <v>0</v>
      </c>
      <c r="H55" s="107"/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107"/>
      <c r="P55" s="21">
        <v>0</v>
      </c>
      <c r="Q55" s="21">
        <v>0</v>
      </c>
      <c r="R55" s="21">
        <v>0</v>
      </c>
      <c r="S55" s="21">
        <v>0</v>
      </c>
      <c r="T55" s="21">
        <v>0</v>
      </c>
    </row>
    <row r="56" spans="2:20" ht="23.25" customHeight="1">
      <c r="B56" s="94"/>
      <c r="C56" s="87" t="s">
        <v>153</v>
      </c>
      <c r="D56" s="21">
        <v>0</v>
      </c>
      <c r="E56" s="107"/>
      <c r="F56" s="21">
        <v>0</v>
      </c>
      <c r="G56" s="21">
        <v>0</v>
      </c>
      <c r="H56" s="107"/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07"/>
      <c r="P56" s="21">
        <v>0</v>
      </c>
      <c r="Q56" s="21">
        <v>0</v>
      </c>
      <c r="R56" s="21">
        <v>0</v>
      </c>
      <c r="S56" s="21">
        <v>0</v>
      </c>
      <c r="T56" s="21">
        <v>0</v>
      </c>
    </row>
    <row r="57" spans="1:20" ht="24" customHeight="1">
      <c r="A57" s="209"/>
      <c r="B57" s="276" t="s">
        <v>111</v>
      </c>
      <c r="C57" s="273" t="s">
        <v>202</v>
      </c>
      <c r="D57" s="274">
        <f>IF((F57+G57)=SUM(D58:D80),SUM(D58:D80),"`ОШ!`")</f>
        <v>21</v>
      </c>
      <c r="E57" s="274" t="s">
        <v>419</v>
      </c>
      <c r="F57" s="274">
        <f>SUM(F58:F80)</f>
        <v>13</v>
      </c>
      <c r="G57" s="274">
        <f>SUM(G58:G80)</f>
        <v>8</v>
      </c>
      <c r="H57" s="274" t="s">
        <v>419</v>
      </c>
      <c r="I57" s="274">
        <f>SUM(I58:I80)</f>
        <v>2</v>
      </c>
      <c r="J57" s="274">
        <f>IF(AND(G57+I57=SUM(J58:J80),K57+L57=SUM(J58:J80)),SUM(J58:J80),"`ОШ!`")</f>
        <v>10</v>
      </c>
      <c r="K57" s="274">
        <f>SUM(K58:K80)</f>
        <v>2</v>
      </c>
      <c r="L57" s="274">
        <f>SUM(L58:L80)</f>
        <v>8</v>
      </c>
      <c r="M57" s="274">
        <f>SUM(M58:M80)</f>
        <v>0</v>
      </c>
      <c r="N57" s="274">
        <f>SUM(N58:N80)</f>
        <v>0</v>
      </c>
      <c r="O57" s="274" t="s">
        <v>419</v>
      </c>
      <c r="P57" s="274">
        <f>IF((R57+S57+T57)=SUM(P58:P80),SUM(P58:P80),"`ОШИБКА!`")</f>
        <v>8</v>
      </c>
      <c r="Q57" s="274">
        <f>SUM(Q58:Q80)</f>
        <v>0</v>
      </c>
      <c r="R57" s="274">
        <f>SUM(R58:R80)</f>
        <v>7</v>
      </c>
      <c r="S57" s="274">
        <f>SUM(S58:S80)</f>
        <v>1</v>
      </c>
      <c r="T57" s="274">
        <f>SUM(T58:T80)</f>
        <v>0</v>
      </c>
    </row>
    <row r="58" spans="2:20" ht="12.75">
      <c r="B58" s="95"/>
      <c r="C58" s="87" t="s">
        <v>131</v>
      </c>
      <c r="D58" s="21">
        <v>0</v>
      </c>
      <c r="E58" s="107"/>
      <c r="F58" s="21">
        <v>0</v>
      </c>
      <c r="G58" s="21">
        <v>0</v>
      </c>
      <c r="H58" s="107"/>
      <c r="I58" s="21">
        <v>0</v>
      </c>
      <c r="J58" s="21">
        <v>0</v>
      </c>
      <c r="K58" s="21">
        <v>0</v>
      </c>
      <c r="L58" s="21">
        <v>0</v>
      </c>
      <c r="M58" s="91">
        <v>0</v>
      </c>
      <c r="N58" s="91">
        <v>0</v>
      </c>
      <c r="O58" s="107"/>
      <c r="P58" s="21">
        <v>0</v>
      </c>
      <c r="Q58" s="91">
        <v>0</v>
      </c>
      <c r="R58" s="21">
        <v>0</v>
      </c>
      <c r="S58" s="21">
        <v>0</v>
      </c>
      <c r="T58" s="91">
        <v>0</v>
      </c>
    </row>
    <row r="59" spans="2:20" ht="12.75">
      <c r="B59" s="93"/>
      <c r="C59" s="87" t="s">
        <v>132</v>
      </c>
      <c r="D59" s="21">
        <v>10</v>
      </c>
      <c r="E59" s="107"/>
      <c r="F59" s="21">
        <v>6</v>
      </c>
      <c r="G59" s="21">
        <v>4</v>
      </c>
      <c r="H59" s="107"/>
      <c r="I59" s="21">
        <v>0</v>
      </c>
      <c r="J59" s="21">
        <v>4</v>
      </c>
      <c r="K59" s="21">
        <v>1</v>
      </c>
      <c r="L59" s="21">
        <v>3</v>
      </c>
      <c r="M59" s="21">
        <v>0</v>
      </c>
      <c r="N59" s="21">
        <v>0</v>
      </c>
      <c r="O59" s="107"/>
      <c r="P59" s="21">
        <v>3</v>
      </c>
      <c r="Q59" s="21">
        <v>0</v>
      </c>
      <c r="R59" s="21">
        <v>3</v>
      </c>
      <c r="S59" s="21">
        <v>0</v>
      </c>
      <c r="T59" s="21">
        <v>0</v>
      </c>
    </row>
    <row r="60" spans="2:20" ht="12.75">
      <c r="B60" s="93"/>
      <c r="C60" s="87" t="s">
        <v>133</v>
      </c>
      <c r="D60" s="21">
        <v>0</v>
      </c>
      <c r="E60" s="107"/>
      <c r="F60" s="21">
        <v>0</v>
      </c>
      <c r="G60" s="21">
        <v>0</v>
      </c>
      <c r="H60" s="107"/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107"/>
      <c r="P60" s="21">
        <v>0</v>
      </c>
      <c r="Q60" s="21">
        <v>0</v>
      </c>
      <c r="R60" s="21">
        <v>0</v>
      </c>
      <c r="S60" s="21">
        <v>0</v>
      </c>
      <c r="T60" s="21">
        <v>0</v>
      </c>
    </row>
    <row r="61" spans="2:20" ht="12.75">
      <c r="B61" s="93"/>
      <c r="C61" s="87" t="s">
        <v>134</v>
      </c>
      <c r="D61" s="21">
        <v>0</v>
      </c>
      <c r="E61" s="107"/>
      <c r="F61" s="21">
        <v>0</v>
      </c>
      <c r="G61" s="21">
        <v>0</v>
      </c>
      <c r="H61" s="107"/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107"/>
      <c r="P61" s="21">
        <v>0</v>
      </c>
      <c r="Q61" s="21">
        <v>0</v>
      </c>
      <c r="R61" s="21">
        <v>0</v>
      </c>
      <c r="S61" s="21">
        <v>0</v>
      </c>
      <c r="T61" s="21">
        <v>0</v>
      </c>
    </row>
    <row r="62" spans="2:20" ht="12.75">
      <c r="B62" s="93"/>
      <c r="C62" s="87" t="s">
        <v>135</v>
      </c>
      <c r="D62" s="21">
        <v>0</v>
      </c>
      <c r="E62" s="107"/>
      <c r="F62" s="21">
        <v>0</v>
      </c>
      <c r="G62" s="21">
        <v>0</v>
      </c>
      <c r="H62" s="107"/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107"/>
      <c r="P62" s="21">
        <v>0</v>
      </c>
      <c r="Q62" s="21">
        <v>0</v>
      </c>
      <c r="R62" s="21">
        <v>0</v>
      </c>
      <c r="S62" s="21">
        <v>0</v>
      </c>
      <c r="T62" s="21">
        <v>0</v>
      </c>
    </row>
    <row r="63" spans="2:20" ht="12.75">
      <c r="B63" s="93"/>
      <c r="C63" s="87" t="s">
        <v>136</v>
      </c>
      <c r="D63" s="21">
        <v>0</v>
      </c>
      <c r="E63" s="107"/>
      <c r="F63" s="21">
        <v>0</v>
      </c>
      <c r="G63" s="21">
        <v>0</v>
      </c>
      <c r="H63" s="107"/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107"/>
      <c r="P63" s="21">
        <v>0</v>
      </c>
      <c r="Q63" s="21">
        <v>0</v>
      </c>
      <c r="R63" s="21">
        <v>0</v>
      </c>
      <c r="S63" s="21">
        <v>0</v>
      </c>
      <c r="T63" s="21">
        <v>0</v>
      </c>
    </row>
    <row r="64" spans="2:20" ht="12.75">
      <c r="B64" s="93"/>
      <c r="C64" s="87" t="s">
        <v>137</v>
      </c>
      <c r="D64" s="21">
        <v>0</v>
      </c>
      <c r="E64" s="107"/>
      <c r="F64" s="21">
        <v>0</v>
      </c>
      <c r="G64" s="21">
        <v>0</v>
      </c>
      <c r="H64" s="107"/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107"/>
      <c r="P64" s="21">
        <v>0</v>
      </c>
      <c r="Q64" s="21">
        <v>0</v>
      </c>
      <c r="R64" s="21">
        <v>0</v>
      </c>
      <c r="S64" s="21">
        <v>0</v>
      </c>
      <c r="T64" s="21">
        <v>0</v>
      </c>
    </row>
    <row r="65" spans="2:20" ht="12.75">
      <c r="B65" s="93"/>
      <c r="C65" s="87" t="s">
        <v>138</v>
      </c>
      <c r="D65" s="21">
        <v>0</v>
      </c>
      <c r="E65" s="107"/>
      <c r="F65" s="21">
        <v>0</v>
      </c>
      <c r="G65" s="21">
        <v>0</v>
      </c>
      <c r="H65" s="107"/>
      <c r="I65" s="21">
        <v>0</v>
      </c>
      <c r="J65" s="21">
        <v>0</v>
      </c>
      <c r="K65" s="21">
        <v>0</v>
      </c>
      <c r="L65" s="21"/>
      <c r="M65" s="21">
        <v>0</v>
      </c>
      <c r="N65" s="21">
        <v>0</v>
      </c>
      <c r="O65" s="107"/>
      <c r="P65" s="21">
        <v>0</v>
      </c>
      <c r="Q65" s="21">
        <v>0</v>
      </c>
      <c r="R65" s="21">
        <v>0</v>
      </c>
      <c r="S65" s="21">
        <v>0</v>
      </c>
      <c r="T65" s="21">
        <v>0</v>
      </c>
    </row>
    <row r="66" spans="2:20" ht="22.5" customHeight="1">
      <c r="B66" s="93"/>
      <c r="C66" s="87" t="s">
        <v>139</v>
      </c>
      <c r="D66" s="21">
        <v>0</v>
      </c>
      <c r="E66" s="107"/>
      <c r="F66" s="21">
        <v>0</v>
      </c>
      <c r="G66" s="21">
        <v>0</v>
      </c>
      <c r="H66" s="107"/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107"/>
      <c r="P66" s="21">
        <v>0</v>
      </c>
      <c r="Q66" s="21">
        <v>0</v>
      </c>
      <c r="R66" s="21">
        <v>0</v>
      </c>
      <c r="S66" s="21">
        <v>0</v>
      </c>
      <c r="T66" s="21">
        <v>0</v>
      </c>
    </row>
    <row r="67" spans="2:20" ht="12.75">
      <c r="B67" s="93"/>
      <c r="C67" s="87" t="s">
        <v>140</v>
      </c>
      <c r="D67" s="21">
        <v>0</v>
      </c>
      <c r="E67" s="107"/>
      <c r="F67" s="21">
        <v>0</v>
      </c>
      <c r="G67" s="21">
        <v>0</v>
      </c>
      <c r="H67" s="107"/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107"/>
      <c r="P67" s="21">
        <v>0</v>
      </c>
      <c r="Q67" s="21">
        <v>0</v>
      </c>
      <c r="R67" s="21">
        <v>0</v>
      </c>
      <c r="S67" s="21">
        <v>0</v>
      </c>
      <c r="T67" s="21">
        <v>0</v>
      </c>
    </row>
    <row r="68" spans="2:20" ht="22.5">
      <c r="B68" s="93"/>
      <c r="C68" s="87" t="s">
        <v>141</v>
      </c>
      <c r="D68" s="21">
        <v>0</v>
      </c>
      <c r="E68" s="107"/>
      <c r="F68" s="21">
        <v>0</v>
      </c>
      <c r="G68" s="21">
        <v>0</v>
      </c>
      <c r="H68" s="107"/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107"/>
      <c r="P68" s="21">
        <v>0</v>
      </c>
      <c r="Q68" s="21">
        <v>0</v>
      </c>
      <c r="R68" s="21">
        <v>0</v>
      </c>
      <c r="S68" s="21">
        <v>0</v>
      </c>
      <c r="T68" s="21">
        <v>0</v>
      </c>
    </row>
    <row r="69" spans="2:20" ht="12.75">
      <c r="B69" s="93"/>
      <c r="C69" s="87" t="s">
        <v>142</v>
      </c>
      <c r="D69" s="21">
        <v>0</v>
      </c>
      <c r="E69" s="107"/>
      <c r="F69" s="21">
        <v>0</v>
      </c>
      <c r="G69" s="21">
        <v>0</v>
      </c>
      <c r="H69" s="107"/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107"/>
      <c r="P69" s="21">
        <v>0</v>
      </c>
      <c r="Q69" s="21">
        <v>0</v>
      </c>
      <c r="R69" s="21">
        <v>0</v>
      </c>
      <c r="S69" s="21">
        <v>0</v>
      </c>
      <c r="T69" s="21">
        <v>0</v>
      </c>
    </row>
    <row r="70" spans="2:20" ht="12.75">
      <c r="B70" s="93"/>
      <c r="C70" s="87" t="s">
        <v>143</v>
      </c>
      <c r="D70" s="21">
        <v>4</v>
      </c>
      <c r="E70" s="107"/>
      <c r="F70" s="21">
        <v>4</v>
      </c>
      <c r="G70" s="21">
        <v>0</v>
      </c>
      <c r="H70" s="107"/>
      <c r="I70" s="21"/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107"/>
      <c r="P70" s="21">
        <v>0</v>
      </c>
      <c r="Q70" s="21">
        <v>0</v>
      </c>
      <c r="R70" s="21">
        <v>0</v>
      </c>
      <c r="S70" s="21">
        <v>0</v>
      </c>
      <c r="T70" s="21">
        <v>0</v>
      </c>
    </row>
    <row r="71" spans="2:20" ht="22.5" customHeight="1">
      <c r="B71" s="93"/>
      <c r="C71" s="87" t="s">
        <v>144</v>
      </c>
      <c r="D71" s="21">
        <v>3</v>
      </c>
      <c r="E71" s="107"/>
      <c r="F71" s="21">
        <v>3</v>
      </c>
      <c r="G71" s="21">
        <v>0</v>
      </c>
      <c r="H71" s="107"/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107"/>
      <c r="P71" s="21">
        <v>0</v>
      </c>
      <c r="Q71" s="21">
        <v>0</v>
      </c>
      <c r="R71" s="21">
        <v>0</v>
      </c>
      <c r="S71" s="21">
        <v>0</v>
      </c>
      <c r="T71" s="21">
        <v>0</v>
      </c>
    </row>
    <row r="72" spans="2:20" ht="12.75">
      <c r="B72" s="93"/>
      <c r="C72" s="87" t="s">
        <v>145</v>
      </c>
      <c r="D72" s="21">
        <v>0</v>
      </c>
      <c r="E72" s="107"/>
      <c r="F72" s="21">
        <v>0</v>
      </c>
      <c r="G72" s="21">
        <v>0</v>
      </c>
      <c r="H72" s="107"/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107"/>
      <c r="P72" s="21">
        <v>0</v>
      </c>
      <c r="Q72" s="21">
        <v>0</v>
      </c>
      <c r="R72" s="21">
        <v>0</v>
      </c>
      <c r="S72" s="21">
        <v>0</v>
      </c>
      <c r="T72" s="21">
        <v>0</v>
      </c>
    </row>
    <row r="73" spans="2:20" ht="12.75">
      <c r="B73" s="93"/>
      <c r="C73" s="87" t="s">
        <v>146</v>
      </c>
      <c r="D73" s="21">
        <v>0</v>
      </c>
      <c r="E73" s="107"/>
      <c r="F73" s="21">
        <v>0</v>
      </c>
      <c r="G73" s="21">
        <v>0</v>
      </c>
      <c r="H73" s="107"/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107"/>
      <c r="P73" s="21">
        <v>0</v>
      </c>
      <c r="Q73" s="21">
        <v>0</v>
      </c>
      <c r="R73" s="21">
        <v>0</v>
      </c>
      <c r="S73" s="21">
        <v>0</v>
      </c>
      <c r="T73" s="21">
        <v>0</v>
      </c>
    </row>
    <row r="74" spans="2:20" ht="12.75">
      <c r="B74" s="93"/>
      <c r="C74" s="87" t="s">
        <v>147</v>
      </c>
      <c r="D74" s="21">
        <v>0</v>
      </c>
      <c r="E74" s="107"/>
      <c r="F74" s="21">
        <v>0</v>
      </c>
      <c r="G74" s="21">
        <v>0</v>
      </c>
      <c r="H74" s="107"/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107"/>
      <c r="P74" s="21">
        <v>0</v>
      </c>
      <c r="Q74" s="21">
        <v>0</v>
      </c>
      <c r="R74" s="21">
        <v>0</v>
      </c>
      <c r="S74" s="21">
        <v>0</v>
      </c>
      <c r="T74" s="21">
        <v>0</v>
      </c>
    </row>
    <row r="75" spans="2:20" ht="12.75">
      <c r="B75" s="93"/>
      <c r="C75" s="87" t="s">
        <v>148</v>
      </c>
      <c r="D75" s="21">
        <v>0</v>
      </c>
      <c r="E75" s="107"/>
      <c r="F75" s="21">
        <v>0</v>
      </c>
      <c r="G75" s="21">
        <v>0</v>
      </c>
      <c r="H75" s="107"/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107"/>
      <c r="P75" s="21">
        <v>0</v>
      </c>
      <c r="Q75" s="21">
        <v>0</v>
      </c>
      <c r="R75" s="21">
        <v>0</v>
      </c>
      <c r="S75" s="21">
        <v>0</v>
      </c>
      <c r="T75" s="21">
        <v>0</v>
      </c>
    </row>
    <row r="76" spans="2:20" ht="12.75">
      <c r="B76" s="93"/>
      <c r="C76" s="87" t="s">
        <v>149</v>
      </c>
      <c r="D76" s="21">
        <v>0</v>
      </c>
      <c r="E76" s="107"/>
      <c r="F76" s="21">
        <v>0</v>
      </c>
      <c r="G76" s="21">
        <v>0</v>
      </c>
      <c r="H76" s="107"/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107"/>
      <c r="P76" s="21">
        <v>0</v>
      </c>
      <c r="Q76" s="21">
        <v>0</v>
      </c>
      <c r="R76" s="21">
        <v>0</v>
      </c>
      <c r="S76" s="21">
        <v>0</v>
      </c>
      <c r="T76" s="21">
        <v>0</v>
      </c>
    </row>
    <row r="77" spans="2:20" ht="21.75" customHeight="1">
      <c r="B77" s="93"/>
      <c r="C77" s="87" t="s">
        <v>150</v>
      </c>
      <c r="D77" s="21">
        <v>0</v>
      </c>
      <c r="E77" s="107"/>
      <c r="F77" s="21">
        <v>0</v>
      </c>
      <c r="G77" s="21">
        <v>0</v>
      </c>
      <c r="H77" s="107"/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107"/>
      <c r="P77" s="21">
        <v>0</v>
      </c>
      <c r="Q77" s="21">
        <v>0</v>
      </c>
      <c r="R77" s="21">
        <v>0</v>
      </c>
      <c r="S77" s="21">
        <v>0</v>
      </c>
      <c r="T77" s="21">
        <v>0</v>
      </c>
    </row>
    <row r="78" spans="2:20" ht="12.75">
      <c r="B78" s="93"/>
      <c r="C78" s="87" t="s">
        <v>151</v>
      </c>
      <c r="D78" s="21">
        <v>0</v>
      </c>
      <c r="E78" s="107"/>
      <c r="F78" s="21">
        <v>0</v>
      </c>
      <c r="G78" s="21">
        <v>0</v>
      </c>
      <c r="H78" s="107"/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107"/>
      <c r="P78" s="21">
        <v>0</v>
      </c>
      <c r="Q78" s="21">
        <v>0</v>
      </c>
      <c r="R78" s="21">
        <v>0</v>
      </c>
      <c r="S78" s="21">
        <v>0</v>
      </c>
      <c r="T78" s="21">
        <v>0</v>
      </c>
    </row>
    <row r="79" spans="2:20" ht="22.5" customHeight="1">
      <c r="B79" s="93"/>
      <c r="C79" s="87" t="s">
        <v>152</v>
      </c>
      <c r="D79" s="21">
        <v>0</v>
      </c>
      <c r="E79" s="107"/>
      <c r="F79" s="21">
        <v>0</v>
      </c>
      <c r="G79" s="21">
        <v>0</v>
      </c>
      <c r="H79" s="107"/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107"/>
      <c r="P79" s="21">
        <v>0</v>
      </c>
      <c r="Q79" s="21">
        <v>0</v>
      </c>
      <c r="R79" s="21">
        <v>0</v>
      </c>
      <c r="S79" s="21">
        <v>0</v>
      </c>
      <c r="T79" s="21">
        <v>0</v>
      </c>
    </row>
    <row r="80" spans="2:20" ht="22.5" customHeight="1">
      <c r="B80" s="94"/>
      <c r="C80" s="87" t="s">
        <v>153</v>
      </c>
      <c r="D80" s="21">
        <v>4</v>
      </c>
      <c r="E80" s="107"/>
      <c r="F80" s="21">
        <v>0</v>
      </c>
      <c r="G80" s="21">
        <v>4</v>
      </c>
      <c r="H80" s="107"/>
      <c r="I80" s="21">
        <v>2</v>
      </c>
      <c r="J80" s="21">
        <v>6</v>
      </c>
      <c r="K80" s="21">
        <v>1</v>
      </c>
      <c r="L80" s="21">
        <v>5</v>
      </c>
      <c r="M80" s="21">
        <v>0</v>
      </c>
      <c r="N80" s="21">
        <v>0</v>
      </c>
      <c r="O80" s="107"/>
      <c r="P80" s="21">
        <v>5</v>
      </c>
      <c r="Q80" s="21">
        <v>0</v>
      </c>
      <c r="R80" s="21">
        <v>4</v>
      </c>
      <c r="S80" s="21">
        <v>1</v>
      </c>
      <c r="T80" s="21">
        <v>0</v>
      </c>
    </row>
    <row r="81" spans="1:20" ht="24" customHeight="1">
      <c r="A81" s="209"/>
      <c r="B81" s="276" t="s">
        <v>113</v>
      </c>
      <c r="C81" s="273" t="s">
        <v>202</v>
      </c>
      <c r="D81" s="274">
        <f>IF((E81+F81+G81)=SUM(D82:D104),SUM(D82:D104),"`ОШ!`")</f>
        <v>52</v>
      </c>
      <c r="E81" s="274">
        <f>SUM(E82:E104)</f>
        <v>0</v>
      </c>
      <c r="F81" s="274">
        <f>SUM(F82:F104)</f>
        <v>28</v>
      </c>
      <c r="G81" s="274">
        <f>SUM(G82:G104)</f>
        <v>24</v>
      </c>
      <c r="H81" s="274">
        <f>SUM(H82:H104)</f>
        <v>0</v>
      </c>
      <c r="I81" s="274">
        <f>SUM(I82:I104)</f>
        <v>0</v>
      </c>
      <c r="J81" s="274">
        <f>IF(AND(G81+I81=SUM(J82:J104),K81+L81=SUM(J82:J104)),SUM(J82:J104),"`ОШ!`")</f>
        <v>24</v>
      </c>
      <c r="K81" s="274">
        <f>SUM(K82:K104)</f>
        <v>3</v>
      </c>
      <c r="L81" s="274">
        <f aca="true" t="shared" si="0" ref="L81:Q81">SUM(L82:L104)</f>
        <v>21</v>
      </c>
      <c r="M81" s="274">
        <f t="shared" si="0"/>
        <v>1</v>
      </c>
      <c r="N81" s="274">
        <f t="shared" si="0"/>
        <v>1</v>
      </c>
      <c r="O81" s="274">
        <f t="shared" si="0"/>
        <v>0</v>
      </c>
      <c r="P81" s="274">
        <f>IF((R81+S81+T81)=SUM(P82:P104),SUM(P82:P104),"`ОШИБКА!`")</f>
        <v>17</v>
      </c>
      <c r="Q81" s="274">
        <f t="shared" si="0"/>
        <v>1</v>
      </c>
      <c r="R81" s="274">
        <f>SUM(R82:R104)</f>
        <v>14</v>
      </c>
      <c r="S81" s="274">
        <f>SUM(S82:S104)</f>
        <v>3</v>
      </c>
      <c r="T81" s="274">
        <f>SUM(T82:T104)</f>
        <v>0</v>
      </c>
    </row>
    <row r="82" spans="2:20" ht="12.75">
      <c r="B82" s="95"/>
      <c r="C82" s="87" t="s">
        <v>131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</row>
    <row r="83" spans="2:20" ht="12.75">
      <c r="B83" s="93"/>
      <c r="C83" s="87" t="s">
        <v>132</v>
      </c>
      <c r="D83" s="21">
        <v>3</v>
      </c>
      <c r="E83" s="21">
        <v>0</v>
      </c>
      <c r="F83" s="21">
        <v>0</v>
      </c>
      <c r="G83" s="21">
        <v>3</v>
      </c>
      <c r="H83" s="21">
        <v>0</v>
      </c>
      <c r="I83" s="21">
        <v>0</v>
      </c>
      <c r="J83" s="21">
        <v>3</v>
      </c>
      <c r="K83" s="21">
        <v>0</v>
      </c>
      <c r="L83" s="21">
        <v>3</v>
      </c>
      <c r="M83" s="21">
        <v>0</v>
      </c>
      <c r="N83" s="21">
        <v>0</v>
      </c>
      <c r="O83" s="21">
        <v>0</v>
      </c>
      <c r="P83" s="21">
        <v>1</v>
      </c>
      <c r="Q83" s="21">
        <v>1</v>
      </c>
      <c r="R83" s="21">
        <v>1</v>
      </c>
      <c r="S83" s="21">
        <v>0</v>
      </c>
      <c r="T83" s="21">
        <v>0</v>
      </c>
    </row>
    <row r="84" spans="2:20" ht="12.75">
      <c r="B84" s="93"/>
      <c r="C84" s="87" t="s">
        <v>133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</row>
    <row r="85" spans="2:20" ht="12.75">
      <c r="B85" s="93"/>
      <c r="C85" s="87" t="s">
        <v>134</v>
      </c>
      <c r="D85" s="21">
        <v>1</v>
      </c>
      <c r="E85" s="21">
        <v>0</v>
      </c>
      <c r="F85" s="21">
        <v>0</v>
      </c>
      <c r="G85" s="21">
        <v>1</v>
      </c>
      <c r="H85" s="21">
        <v>0</v>
      </c>
      <c r="I85" s="21">
        <v>0</v>
      </c>
      <c r="J85" s="21">
        <v>1</v>
      </c>
      <c r="K85" s="21">
        <v>0</v>
      </c>
      <c r="L85" s="21">
        <v>1</v>
      </c>
      <c r="M85" s="21">
        <v>0</v>
      </c>
      <c r="N85" s="21">
        <v>0</v>
      </c>
      <c r="O85" s="21">
        <v>0</v>
      </c>
      <c r="P85" s="21">
        <v>1</v>
      </c>
      <c r="Q85" s="21">
        <v>0</v>
      </c>
      <c r="R85" s="21">
        <v>0</v>
      </c>
      <c r="S85" s="21">
        <v>1</v>
      </c>
      <c r="T85" s="21">
        <v>0</v>
      </c>
    </row>
    <row r="86" spans="2:20" ht="12.75">
      <c r="B86" s="93"/>
      <c r="C86" s="87" t="s">
        <v>135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</row>
    <row r="87" spans="2:20" ht="12.75">
      <c r="B87" s="93"/>
      <c r="C87" s="87" t="s">
        <v>136</v>
      </c>
      <c r="D87" s="21">
        <v>1</v>
      </c>
      <c r="E87" s="21">
        <v>0</v>
      </c>
      <c r="F87" s="21">
        <v>1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</row>
    <row r="88" spans="2:20" ht="12.75">
      <c r="B88" s="93"/>
      <c r="C88" s="87" t="s">
        <v>137</v>
      </c>
      <c r="D88" s="21">
        <v>1</v>
      </c>
      <c r="E88" s="21">
        <v>0</v>
      </c>
      <c r="F88" s="21">
        <v>1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</row>
    <row r="89" spans="2:20" ht="12.75">
      <c r="B89" s="93"/>
      <c r="C89" s="87" t="s">
        <v>138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</row>
    <row r="90" spans="2:20" ht="22.5" customHeight="1">
      <c r="B90" s="93"/>
      <c r="C90" s="87" t="s">
        <v>139</v>
      </c>
      <c r="D90" s="21">
        <v>1</v>
      </c>
      <c r="E90" s="21">
        <v>0</v>
      </c>
      <c r="F90" s="21">
        <v>1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</row>
    <row r="91" spans="2:20" ht="12.75">
      <c r="B91" s="93"/>
      <c r="C91" s="87" t="s">
        <v>140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</row>
    <row r="92" spans="2:20" ht="22.5">
      <c r="B92" s="93"/>
      <c r="C92" s="87" t="s">
        <v>141</v>
      </c>
      <c r="D92" s="21">
        <v>3</v>
      </c>
      <c r="E92" s="21">
        <v>0</v>
      </c>
      <c r="F92" s="21">
        <v>1</v>
      </c>
      <c r="G92" s="21">
        <v>2</v>
      </c>
      <c r="H92" s="21">
        <v>0</v>
      </c>
      <c r="I92" s="21">
        <v>0</v>
      </c>
      <c r="J92" s="21">
        <v>2</v>
      </c>
      <c r="K92" s="21">
        <v>1</v>
      </c>
      <c r="L92" s="21">
        <v>1</v>
      </c>
      <c r="M92" s="21">
        <v>1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</row>
    <row r="93" spans="2:20" ht="12.75">
      <c r="B93" s="93"/>
      <c r="C93" s="87" t="s">
        <v>142</v>
      </c>
      <c r="D93" s="21">
        <v>1</v>
      </c>
      <c r="E93" s="21">
        <v>0</v>
      </c>
      <c r="F93" s="21">
        <v>1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</row>
    <row r="94" spans="2:20" ht="12.75">
      <c r="B94" s="93"/>
      <c r="C94" s="87" t="s">
        <v>143</v>
      </c>
      <c r="D94" s="21">
        <v>8</v>
      </c>
      <c r="E94" s="21">
        <v>0</v>
      </c>
      <c r="F94" s="21">
        <v>6</v>
      </c>
      <c r="G94" s="21">
        <v>2</v>
      </c>
      <c r="H94" s="21">
        <v>0</v>
      </c>
      <c r="I94" s="21">
        <v>0</v>
      </c>
      <c r="J94" s="21">
        <v>2</v>
      </c>
      <c r="K94" s="21">
        <v>0</v>
      </c>
      <c r="L94" s="21">
        <v>2</v>
      </c>
      <c r="M94" s="21">
        <v>0</v>
      </c>
      <c r="N94" s="21">
        <v>0</v>
      </c>
      <c r="O94" s="21">
        <v>0</v>
      </c>
      <c r="P94" s="21">
        <v>2</v>
      </c>
      <c r="Q94" s="21">
        <v>0</v>
      </c>
      <c r="R94" s="21">
        <v>2</v>
      </c>
      <c r="S94" s="21">
        <v>0</v>
      </c>
      <c r="T94" s="21">
        <v>0</v>
      </c>
    </row>
    <row r="95" spans="2:20" ht="22.5" customHeight="1">
      <c r="B95" s="93"/>
      <c r="C95" s="87" t="s">
        <v>144</v>
      </c>
      <c r="D95" s="21">
        <v>9</v>
      </c>
      <c r="E95" s="21">
        <v>0</v>
      </c>
      <c r="F95" s="21">
        <v>7</v>
      </c>
      <c r="G95" s="21">
        <v>2</v>
      </c>
      <c r="H95" s="21">
        <v>0</v>
      </c>
      <c r="I95" s="21">
        <v>0</v>
      </c>
      <c r="J95" s="21">
        <v>2</v>
      </c>
      <c r="K95" s="21">
        <v>0</v>
      </c>
      <c r="L95" s="21">
        <v>2</v>
      </c>
      <c r="M95" s="21">
        <v>0</v>
      </c>
      <c r="N95" s="21">
        <v>1</v>
      </c>
      <c r="O95" s="21">
        <v>0</v>
      </c>
      <c r="P95" s="21">
        <v>1</v>
      </c>
      <c r="Q95" s="21">
        <v>0</v>
      </c>
      <c r="R95" s="21">
        <v>1</v>
      </c>
      <c r="S95" s="21">
        <v>0</v>
      </c>
      <c r="T95" s="21">
        <v>0</v>
      </c>
    </row>
    <row r="96" spans="2:20" ht="12.75">
      <c r="B96" s="93"/>
      <c r="C96" s="87" t="s">
        <v>145</v>
      </c>
      <c r="D96" s="21">
        <v>1</v>
      </c>
      <c r="E96" s="21">
        <v>0</v>
      </c>
      <c r="F96" s="21">
        <v>1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</row>
    <row r="97" spans="2:20" ht="12.75">
      <c r="B97" s="93"/>
      <c r="C97" s="87" t="s">
        <v>146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</row>
    <row r="98" spans="2:20" ht="12.75">
      <c r="B98" s="93"/>
      <c r="C98" s="87" t="s">
        <v>147</v>
      </c>
      <c r="D98" s="21">
        <v>1</v>
      </c>
      <c r="E98" s="21">
        <v>0</v>
      </c>
      <c r="F98" s="21">
        <v>1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</row>
    <row r="99" spans="2:20" ht="12.75">
      <c r="B99" s="93"/>
      <c r="C99" s="87" t="s">
        <v>148</v>
      </c>
      <c r="D99" s="21">
        <v>1</v>
      </c>
      <c r="E99" s="21">
        <v>0</v>
      </c>
      <c r="F99" s="21">
        <v>0</v>
      </c>
      <c r="G99" s="21">
        <v>1</v>
      </c>
      <c r="H99" s="21">
        <v>0</v>
      </c>
      <c r="I99" s="21">
        <v>0</v>
      </c>
      <c r="J99" s="21">
        <v>1</v>
      </c>
      <c r="K99" s="21">
        <v>1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</row>
    <row r="100" spans="2:20" ht="12.75">
      <c r="B100" s="93"/>
      <c r="C100" s="87" t="s">
        <v>149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</row>
    <row r="101" spans="2:20" ht="22.5" customHeight="1">
      <c r="B101" s="93"/>
      <c r="C101" s="87" t="s">
        <v>150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</row>
    <row r="102" spans="2:20" ht="12.75">
      <c r="B102" s="93"/>
      <c r="C102" s="87" t="s">
        <v>151</v>
      </c>
      <c r="D102" s="21">
        <v>14</v>
      </c>
      <c r="E102" s="21">
        <v>0</v>
      </c>
      <c r="F102" s="21">
        <v>4</v>
      </c>
      <c r="G102" s="21">
        <v>10</v>
      </c>
      <c r="H102" s="21">
        <v>0</v>
      </c>
      <c r="I102" s="21">
        <v>0</v>
      </c>
      <c r="J102" s="21">
        <v>10</v>
      </c>
      <c r="K102" s="21">
        <v>1</v>
      </c>
      <c r="L102" s="21">
        <v>9</v>
      </c>
      <c r="M102" s="21">
        <v>0</v>
      </c>
      <c r="N102" s="21">
        <v>0</v>
      </c>
      <c r="O102" s="21">
        <v>0</v>
      </c>
      <c r="P102" s="21">
        <v>9</v>
      </c>
      <c r="Q102" s="21">
        <v>0</v>
      </c>
      <c r="R102" s="21">
        <v>9</v>
      </c>
      <c r="S102" s="21">
        <v>0</v>
      </c>
      <c r="T102" s="21">
        <v>0</v>
      </c>
    </row>
    <row r="103" spans="2:20" ht="22.5" customHeight="1">
      <c r="B103" s="93"/>
      <c r="C103" s="87" t="s">
        <v>152</v>
      </c>
      <c r="D103" s="21">
        <v>1</v>
      </c>
      <c r="E103" s="21">
        <v>0</v>
      </c>
      <c r="F103" s="21">
        <v>1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</row>
    <row r="104" spans="2:20" ht="22.5" customHeight="1">
      <c r="B104" s="94"/>
      <c r="C104" s="87" t="s">
        <v>153</v>
      </c>
      <c r="D104" s="21">
        <v>6</v>
      </c>
      <c r="E104" s="21">
        <v>0</v>
      </c>
      <c r="F104" s="21">
        <v>3</v>
      </c>
      <c r="G104" s="21">
        <v>3</v>
      </c>
      <c r="H104" s="21">
        <v>0</v>
      </c>
      <c r="I104" s="21">
        <v>0</v>
      </c>
      <c r="J104" s="21">
        <v>3</v>
      </c>
      <c r="K104" s="21">
        <v>0</v>
      </c>
      <c r="L104" s="21">
        <v>3</v>
      </c>
      <c r="M104" s="21">
        <v>0</v>
      </c>
      <c r="N104" s="21">
        <v>0</v>
      </c>
      <c r="O104" s="21">
        <v>0</v>
      </c>
      <c r="P104" s="21">
        <v>3</v>
      </c>
      <c r="Q104" s="21">
        <v>0</v>
      </c>
      <c r="R104" s="21">
        <v>1</v>
      </c>
      <c r="S104" s="21">
        <v>2</v>
      </c>
      <c r="T104" s="21">
        <v>0</v>
      </c>
    </row>
    <row r="105" spans="1:20" ht="24" customHeight="1">
      <c r="A105" s="277"/>
      <c r="B105" s="278" t="s">
        <v>128</v>
      </c>
      <c r="C105" s="273" t="s">
        <v>202</v>
      </c>
      <c r="D105" s="274">
        <f>IF((E105+F105+G105)=SUM(D106:D109),SUM(D106:D109),"`ОШ!`")</f>
        <v>0</v>
      </c>
      <c r="E105" s="274">
        <f>SUM(E106:E109)</f>
        <v>0</v>
      </c>
      <c r="F105" s="274">
        <f>SUM(F106:F109)</f>
        <v>0</v>
      </c>
      <c r="G105" s="274">
        <f>SUM(G106:G109)</f>
        <v>0</v>
      </c>
      <c r="H105" s="274">
        <f>SUM(H106:H109)</f>
        <v>0</v>
      </c>
      <c r="I105" s="274">
        <f>SUM(I106:I109)</f>
        <v>8</v>
      </c>
      <c r="J105" s="274">
        <f>IF(AND(G105+I105=SUM(J106:J109),K105+L105=SUM(J106:J109)),SUM(J106:J109),"`ОШ!`")</f>
        <v>8</v>
      </c>
      <c r="K105" s="274">
        <f>SUM(K106:K109)</f>
        <v>0</v>
      </c>
      <c r="L105" s="274">
        <f>SUM(L106:L109)</f>
        <v>8</v>
      </c>
      <c r="M105" s="274">
        <f>SUM(M106:M109)</f>
        <v>4</v>
      </c>
      <c r="N105" s="274">
        <f>SUM(N106:N109)</f>
        <v>0</v>
      </c>
      <c r="O105" s="274">
        <f>SUM(O106:O109)</f>
        <v>0</v>
      </c>
      <c r="P105" s="274">
        <f>IF((R105+S105+T105)=SUM(P106:P109),SUM(P106:P109),"`ОШИБКА!`")</f>
        <v>3</v>
      </c>
      <c r="Q105" s="274">
        <f>SUM(Q106:Q109)</f>
        <v>0</v>
      </c>
      <c r="R105" s="274">
        <f>SUM(R106:R109)</f>
        <v>3</v>
      </c>
      <c r="S105" s="274">
        <f>SUM(S106:S109)</f>
        <v>0</v>
      </c>
      <c r="T105" s="274">
        <f>SUM(T106:T109)</f>
        <v>0</v>
      </c>
    </row>
    <row r="106" spans="2:20" ht="12.75">
      <c r="B106" s="87"/>
      <c r="C106" s="87" t="s">
        <v>131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6</v>
      </c>
      <c r="J106" s="21">
        <v>6</v>
      </c>
      <c r="K106" s="21">
        <v>0</v>
      </c>
      <c r="L106" s="21">
        <v>6</v>
      </c>
      <c r="M106" s="21">
        <v>3</v>
      </c>
      <c r="N106" s="21">
        <v>0</v>
      </c>
      <c r="O106" s="21">
        <v>0</v>
      </c>
      <c r="P106" s="21">
        <v>3</v>
      </c>
      <c r="Q106" s="21"/>
      <c r="R106" s="21">
        <v>3</v>
      </c>
      <c r="S106" s="21">
        <v>0</v>
      </c>
      <c r="T106" s="21">
        <v>0</v>
      </c>
    </row>
    <row r="107" spans="2:20" ht="12.75">
      <c r="B107" s="87"/>
      <c r="C107" s="87" t="s">
        <v>132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1</v>
      </c>
      <c r="J107" s="21">
        <v>1</v>
      </c>
      <c r="K107" s="21">
        <v>0</v>
      </c>
      <c r="L107" s="21">
        <v>1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</row>
    <row r="108" spans="2:20" ht="12.75">
      <c r="B108" s="87"/>
      <c r="C108" s="87" t="s">
        <v>133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</row>
    <row r="109" spans="2:20" ht="12.75">
      <c r="B109" s="87"/>
      <c r="C109" s="87" t="s">
        <v>134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1</v>
      </c>
      <c r="J109" s="21">
        <v>1</v>
      </c>
      <c r="K109" s="21">
        <v>0</v>
      </c>
      <c r="L109" s="21">
        <v>1</v>
      </c>
      <c r="M109" s="21">
        <v>1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</row>
    <row r="110" spans="1:20" ht="114" customHeight="1">
      <c r="A110" s="277"/>
      <c r="B110" s="278" t="s">
        <v>190</v>
      </c>
      <c r="C110" s="273" t="s">
        <v>202</v>
      </c>
      <c r="D110" s="274">
        <f>IF((F110+G110)=SUM(D111:D133),SUM(D111:D133),"`ОШ!`")</f>
        <v>0</v>
      </c>
      <c r="E110" s="274" t="s">
        <v>419</v>
      </c>
      <c r="F110" s="274">
        <f>SUM(F111:F133)</f>
        <v>0</v>
      </c>
      <c r="G110" s="274">
        <f>SUM(G111:G133)</f>
        <v>0</v>
      </c>
      <c r="H110" s="274" t="s">
        <v>419</v>
      </c>
      <c r="I110" s="274">
        <f>SUM(I111:I133)</f>
        <v>0</v>
      </c>
      <c r="J110" s="274">
        <f>IF(AND(G110+I110=SUM(J111:J133),K110+L110=SUM(J111:J133)),SUM(J111:J133),"`ОШ!`")</f>
        <v>0</v>
      </c>
      <c r="K110" s="274">
        <f>SUM(K111:K133)</f>
        <v>0</v>
      </c>
      <c r="L110" s="274">
        <f>SUM(L111:L133)</f>
        <v>0</v>
      </c>
      <c r="M110" s="274">
        <f>SUM(M111:M133)</f>
        <v>0</v>
      </c>
      <c r="N110" s="274">
        <f>SUM(N111:N133)</f>
        <v>0</v>
      </c>
      <c r="O110" s="274">
        <f>SUM(O111:O133)</f>
        <v>0</v>
      </c>
      <c r="P110" s="274">
        <f>IF((R110+S110+T110)=SUM(P111:P133),SUM(P111:P133),"`ОШИБКА!`")</f>
        <v>0</v>
      </c>
      <c r="Q110" s="274">
        <f>SUM(Q111:Q133)</f>
        <v>0</v>
      </c>
      <c r="R110" s="274">
        <f>SUM(R111:R133)</f>
        <v>0</v>
      </c>
      <c r="S110" s="274">
        <f>SUM(S111:S133)</f>
        <v>0</v>
      </c>
      <c r="T110" s="274">
        <f>SUM(T111:T133)</f>
        <v>0</v>
      </c>
    </row>
    <row r="111" spans="2:20" ht="12.75">
      <c r="B111" s="95"/>
      <c r="C111" s="87" t="s">
        <v>131</v>
      </c>
      <c r="D111" s="21">
        <v>0</v>
      </c>
      <c r="E111" s="107"/>
      <c r="F111" s="21">
        <v>0</v>
      </c>
      <c r="G111" s="21">
        <v>0</v>
      </c>
      <c r="H111" s="107"/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</row>
    <row r="112" spans="2:20" ht="12.75">
      <c r="B112" s="93"/>
      <c r="C112" s="87" t="s">
        <v>132</v>
      </c>
      <c r="D112" s="21">
        <v>0</v>
      </c>
      <c r="E112" s="107"/>
      <c r="F112" s="21">
        <v>0</v>
      </c>
      <c r="G112" s="21">
        <v>0</v>
      </c>
      <c r="H112" s="107"/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</row>
    <row r="113" spans="2:20" ht="12.75">
      <c r="B113" s="93"/>
      <c r="C113" s="87" t="s">
        <v>133</v>
      </c>
      <c r="D113" s="21">
        <v>0</v>
      </c>
      <c r="E113" s="107"/>
      <c r="F113" s="21">
        <v>0</v>
      </c>
      <c r="G113" s="21">
        <v>0</v>
      </c>
      <c r="H113" s="107"/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</row>
    <row r="114" spans="2:20" ht="12.75">
      <c r="B114" s="93"/>
      <c r="C114" s="87" t="s">
        <v>134</v>
      </c>
      <c r="D114" s="21">
        <v>0</v>
      </c>
      <c r="E114" s="107"/>
      <c r="F114" s="21">
        <v>0</v>
      </c>
      <c r="G114" s="21">
        <v>0</v>
      </c>
      <c r="H114" s="107"/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</row>
    <row r="115" spans="2:20" ht="12.75">
      <c r="B115" s="93"/>
      <c r="C115" s="87" t="s">
        <v>135</v>
      </c>
      <c r="D115" s="21">
        <v>0</v>
      </c>
      <c r="E115" s="107"/>
      <c r="F115" s="21">
        <v>0</v>
      </c>
      <c r="G115" s="21">
        <v>0</v>
      </c>
      <c r="H115" s="107"/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</row>
    <row r="116" spans="2:20" ht="12.75">
      <c r="B116" s="93"/>
      <c r="C116" s="87" t="s">
        <v>136</v>
      </c>
      <c r="D116" s="21">
        <v>0</v>
      </c>
      <c r="E116" s="107"/>
      <c r="F116" s="21">
        <v>0</v>
      </c>
      <c r="G116" s="21">
        <v>0</v>
      </c>
      <c r="H116" s="107"/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</row>
    <row r="117" spans="2:20" ht="12.75">
      <c r="B117" s="93"/>
      <c r="C117" s="87" t="s">
        <v>137</v>
      </c>
      <c r="D117" s="21">
        <v>0</v>
      </c>
      <c r="E117" s="107"/>
      <c r="F117" s="21">
        <v>0</v>
      </c>
      <c r="G117" s="21">
        <v>0</v>
      </c>
      <c r="H117" s="107"/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</row>
    <row r="118" spans="2:20" ht="12.75">
      <c r="B118" s="93"/>
      <c r="C118" s="87" t="s">
        <v>138</v>
      </c>
      <c r="D118" s="21">
        <v>0</v>
      </c>
      <c r="E118" s="107"/>
      <c r="F118" s="21">
        <v>0</v>
      </c>
      <c r="G118" s="21">
        <v>0</v>
      </c>
      <c r="H118" s="107"/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</row>
    <row r="119" spans="2:20" ht="24" customHeight="1">
      <c r="B119" s="93"/>
      <c r="C119" s="87" t="s">
        <v>139</v>
      </c>
      <c r="D119" s="21">
        <v>0</v>
      </c>
      <c r="E119" s="107"/>
      <c r="F119" s="21">
        <v>0</v>
      </c>
      <c r="G119" s="21">
        <v>0</v>
      </c>
      <c r="H119" s="107"/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</row>
    <row r="120" spans="2:20" ht="12.75">
      <c r="B120" s="93"/>
      <c r="C120" s="87" t="s">
        <v>140</v>
      </c>
      <c r="D120" s="21">
        <v>0</v>
      </c>
      <c r="E120" s="107"/>
      <c r="F120" s="21">
        <v>0</v>
      </c>
      <c r="G120" s="21">
        <v>0</v>
      </c>
      <c r="H120" s="107"/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</row>
    <row r="121" spans="2:20" ht="22.5">
      <c r="B121" s="93"/>
      <c r="C121" s="87" t="s">
        <v>141</v>
      </c>
      <c r="D121" s="21">
        <v>0</v>
      </c>
      <c r="E121" s="107"/>
      <c r="F121" s="21">
        <v>0</v>
      </c>
      <c r="G121" s="21">
        <v>0</v>
      </c>
      <c r="H121" s="107"/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</row>
    <row r="122" spans="2:20" ht="12.75">
      <c r="B122" s="93"/>
      <c r="C122" s="87" t="s">
        <v>142</v>
      </c>
      <c r="D122" s="21">
        <v>0</v>
      </c>
      <c r="E122" s="107"/>
      <c r="F122" s="21">
        <v>0</v>
      </c>
      <c r="G122" s="21">
        <v>0</v>
      </c>
      <c r="H122" s="107"/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</row>
    <row r="123" spans="2:20" ht="12.75">
      <c r="B123" s="93"/>
      <c r="C123" s="87" t="s">
        <v>143</v>
      </c>
      <c r="D123" s="21">
        <v>0</v>
      </c>
      <c r="E123" s="107"/>
      <c r="F123" s="21">
        <v>0</v>
      </c>
      <c r="G123" s="21">
        <v>0</v>
      </c>
      <c r="H123" s="107"/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</row>
    <row r="124" spans="2:20" ht="22.5" customHeight="1">
      <c r="B124" s="93"/>
      <c r="C124" s="87" t="s">
        <v>144</v>
      </c>
      <c r="D124" s="21">
        <v>0</v>
      </c>
      <c r="E124" s="107"/>
      <c r="F124" s="21">
        <v>0</v>
      </c>
      <c r="G124" s="21">
        <v>0</v>
      </c>
      <c r="H124" s="107"/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</row>
    <row r="125" spans="2:20" ht="12.75">
      <c r="B125" s="93"/>
      <c r="C125" s="87" t="s">
        <v>145</v>
      </c>
      <c r="D125" s="21">
        <v>0</v>
      </c>
      <c r="E125" s="107"/>
      <c r="F125" s="21">
        <v>0</v>
      </c>
      <c r="G125" s="21">
        <v>0</v>
      </c>
      <c r="H125" s="107"/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</row>
    <row r="126" spans="2:20" ht="12.75">
      <c r="B126" s="93"/>
      <c r="C126" s="87" t="s">
        <v>146</v>
      </c>
      <c r="D126" s="21">
        <v>0</v>
      </c>
      <c r="E126" s="107"/>
      <c r="F126" s="21">
        <v>0</v>
      </c>
      <c r="G126" s="21">
        <v>0</v>
      </c>
      <c r="H126" s="107"/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</row>
    <row r="127" spans="2:20" ht="12.75">
      <c r="B127" s="93"/>
      <c r="C127" s="87" t="s">
        <v>147</v>
      </c>
      <c r="D127" s="21">
        <v>0</v>
      </c>
      <c r="E127" s="107"/>
      <c r="F127" s="21">
        <v>0</v>
      </c>
      <c r="G127" s="21">
        <v>0</v>
      </c>
      <c r="H127" s="107"/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</row>
    <row r="128" spans="2:20" ht="12.75">
      <c r="B128" s="93"/>
      <c r="C128" s="87" t="s">
        <v>148</v>
      </c>
      <c r="D128" s="21">
        <v>0</v>
      </c>
      <c r="E128" s="107"/>
      <c r="F128" s="21">
        <v>0</v>
      </c>
      <c r="G128" s="21">
        <v>0</v>
      </c>
      <c r="H128" s="107"/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</row>
    <row r="129" spans="2:20" ht="12.75">
      <c r="B129" s="93"/>
      <c r="C129" s="87" t="s">
        <v>149</v>
      </c>
      <c r="D129" s="21">
        <v>0</v>
      </c>
      <c r="E129" s="107"/>
      <c r="F129" s="21">
        <v>0</v>
      </c>
      <c r="G129" s="21">
        <v>0</v>
      </c>
      <c r="H129" s="107"/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</row>
    <row r="130" spans="2:20" ht="22.5" customHeight="1">
      <c r="B130" s="93"/>
      <c r="C130" s="87" t="s">
        <v>150</v>
      </c>
      <c r="D130" s="21">
        <v>0</v>
      </c>
      <c r="E130" s="107"/>
      <c r="F130" s="21">
        <v>0</v>
      </c>
      <c r="G130" s="21">
        <v>0</v>
      </c>
      <c r="H130" s="107"/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</row>
    <row r="131" spans="2:20" ht="12.75">
      <c r="B131" s="93"/>
      <c r="C131" s="87" t="s">
        <v>151</v>
      </c>
      <c r="D131" s="21">
        <v>0</v>
      </c>
      <c r="E131" s="107"/>
      <c r="F131" s="21">
        <v>0</v>
      </c>
      <c r="G131" s="21">
        <v>0</v>
      </c>
      <c r="H131" s="107"/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</row>
    <row r="132" spans="2:20" ht="21" customHeight="1">
      <c r="B132" s="93"/>
      <c r="C132" s="87" t="s">
        <v>152</v>
      </c>
      <c r="D132" s="21">
        <v>0</v>
      </c>
      <c r="E132" s="107"/>
      <c r="F132" s="21">
        <v>0</v>
      </c>
      <c r="G132" s="21">
        <v>0</v>
      </c>
      <c r="H132" s="107"/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</row>
    <row r="133" spans="2:20" ht="22.5" customHeight="1">
      <c r="B133" s="94"/>
      <c r="C133" s="87" t="s">
        <v>153</v>
      </c>
      <c r="D133" s="21">
        <v>0</v>
      </c>
      <c r="E133" s="107"/>
      <c r="F133" s="21">
        <v>0</v>
      </c>
      <c r="G133" s="21">
        <v>0</v>
      </c>
      <c r="H133" s="107"/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</row>
    <row r="134" spans="1:20" ht="53.25" customHeight="1">
      <c r="A134" s="277"/>
      <c r="B134" s="278" t="s">
        <v>156</v>
      </c>
      <c r="C134" s="273" t="s">
        <v>202</v>
      </c>
      <c r="D134" s="274">
        <f>IF((F134+G134)=SUM(D135:D138),SUM(D135:D138),"`ОШ!`")</f>
        <v>0</v>
      </c>
      <c r="E134" s="274" t="s">
        <v>419</v>
      </c>
      <c r="F134" s="274">
        <f>SUM(F135:F138)</f>
        <v>0</v>
      </c>
      <c r="G134" s="274">
        <f>SUM(G135:G138)</f>
        <v>0</v>
      </c>
      <c r="H134" s="274" t="s">
        <v>419</v>
      </c>
      <c r="I134" s="274">
        <f>SUM(I135:I138)</f>
        <v>7</v>
      </c>
      <c r="J134" s="274">
        <f>IF(AND(G134+I134=SUM(J135:J138),K134+L134=SUM(J135:J138)),SUM(J135:J138),"`ОШ!`")</f>
        <v>7</v>
      </c>
      <c r="K134" s="274">
        <f>SUM(K135:K138)</f>
        <v>0</v>
      </c>
      <c r="L134" s="274">
        <f>SUM(L135:L138)</f>
        <v>7</v>
      </c>
      <c r="M134" s="274">
        <f>SUM(M135:M138)</f>
        <v>0</v>
      </c>
      <c r="N134" s="274">
        <f>SUM(N135:N138)</f>
        <v>0</v>
      </c>
      <c r="O134" s="274" t="s">
        <v>419</v>
      </c>
      <c r="P134" s="274">
        <f>IF((R134+S134+T134)=SUM(P135:P138),SUM(P135:P138),"`ОШИБКА!`")</f>
        <v>5</v>
      </c>
      <c r="Q134" s="274">
        <f>SUM(Q135:Q138)</f>
        <v>0</v>
      </c>
      <c r="R134" s="274">
        <f>SUM(R135:R138)</f>
        <v>5</v>
      </c>
      <c r="S134" s="274">
        <f>SUM(S135:S138)</f>
        <v>0</v>
      </c>
      <c r="T134" s="274">
        <f>SUM(T135:T138)</f>
        <v>0</v>
      </c>
    </row>
    <row r="135" spans="2:20" ht="12.75">
      <c r="B135" s="95"/>
      <c r="C135" s="87" t="s">
        <v>131</v>
      </c>
      <c r="D135" s="21">
        <v>0</v>
      </c>
      <c r="E135" s="107"/>
      <c r="F135" s="21">
        <v>0</v>
      </c>
      <c r="G135" s="21">
        <v>0</v>
      </c>
      <c r="H135" s="107"/>
      <c r="I135" s="21">
        <v>7</v>
      </c>
      <c r="J135" s="21">
        <v>7</v>
      </c>
      <c r="K135" s="21">
        <v>0</v>
      </c>
      <c r="L135" s="21">
        <v>7</v>
      </c>
      <c r="M135" s="21">
        <v>0</v>
      </c>
      <c r="N135" s="21">
        <v>0</v>
      </c>
      <c r="O135" s="107"/>
      <c r="P135" s="21">
        <v>5</v>
      </c>
      <c r="Q135" s="21">
        <v>0</v>
      </c>
      <c r="R135" s="21">
        <v>5</v>
      </c>
      <c r="S135" s="21">
        <v>0</v>
      </c>
      <c r="T135" s="21">
        <v>0</v>
      </c>
    </row>
    <row r="136" spans="2:20" ht="12.75">
      <c r="B136" s="93"/>
      <c r="C136" s="87" t="s">
        <v>132</v>
      </c>
      <c r="D136" s="21">
        <v>0</v>
      </c>
      <c r="E136" s="107"/>
      <c r="F136" s="21">
        <v>0</v>
      </c>
      <c r="G136" s="21">
        <v>0</v>
      </c>
      <c r="H136" s="107"/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107"/>
      <c r="P136" s="21">
        <v>0</v>
      </c>
      <c r="Q136" s="21">
        <v>0</v>
      </c>
      <c r="R136" s="21">
        <v>0</v>
      </c>
      <c r="S136" s="21">
        <v>0</v>
      </c>
      <c r="T136" s="21">
        <v>0</v>
      </c>
    </row>
    <row r="137" spans="2:20" ht="12.75">
      <c r="B137" s="93"/>
      <c r="C137" s="87" t="s">
        <v>133</v>
      </c>
      <c r="D137" s="21">
        <v>0</v>
      </c>
      <c r="E137" s="107"/>
      <c r="F137" s="21">
        <v>0</v>
      </c>
      <c r="G137" s="21">
        <v>0</v>
      </c>
      <c r="H137" s="107"/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107"/>
      <c r="P137" s="21">
        <v>0</v>
      </c>
      <c r="Q137" s="21">
        <v>0</v>
      </c>
      <c r="R137" s="21">
        <v>0</v>
      </c>
      <c r="S137" s="21">
        <v>0</v>
      </c>
      <c r="T137" s="21">
        <v>0</v>
      </c>
    </row>
    <row r="138" spans="2:20" ht="12.75">
      <c r="B138" s="94"/>
      <c r="C138" s="87" t="s">
        <v>134</v>
      </c>
      <c r="D138" s="21">
        <v>0</v>
      </c>
      <c r="E138" s="107"/>
      <c r="F138" s="21">
        <v>0</v>
      </c>
      <c r="G138" s="21">
        <v>0</v>
      </c>
      <c r="H138" s="107"/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107"/>
      <c r="P138" s="21">
        <v>0</v>
      </c>
      <c r="Q138" s="21">
        <v>0</v>
      </c>
      <c r="R138" s="21">
        <v>0</v>
      </c>
      <c r="S138" s="21">
        <v>0</v>
      </c>
      <c r="T138" s="21">
        <v>0</v>
      </c>
    </row>
    <row r="139" spans="1:20" ht="63" customHeight="1">
      <c r="A139" s="277"/>
      <c r="B139" s="278" t="s">
        <v>14</v>
      </c>
      <c r="C139" s="273" t="s">
        <v>202</v>
      </c>
      <c r="D139" s="274">
        <f>IF((F139+G139)=SUM(D140:D162),SUM(D140:D162),"`ОШ!`")</f>
        <v>0</v>
      </c>
      <c r="E139" s="274" t="s">
        <v>419</v>
      </c>
      <c r="F139" s="274">
        <f>SUM(F140:F162)</f>
        <v>0</v>
      </c>
      <c r="G139" s="274">
        <f>SUM(G140:G162)</f>
        <v>0</v>
      </c>
      <c r="H139" s="274" t="s">
        <v>419</v>
      </c>
      <c r="I139" s="274">
        <f>SUM(I140:I162)</f>
        <v>0</v>
      </c>
      <c r="J139" s="274">
        <f>IF(AND(G139+I139=SUM(J140:J162),K139+L139=SUM(J140:J162)),SUM(J140:J162),"`ОШ!`")</f>
        <v>0</v>
      </c>
      <c r="K139" s="274">
        <f>SUM(K140:K162)</f>
        <v>0</v>
      </c>
      <c r="L139" s="274">
        <f>SUM(L140:L162)</f>
        <v>0</v>
      </c>
      <c r="M139" s="274">
        <f>SUM(M140:M162)</f>
        <v>0</v>
      </c>
      <c r="N139" s="274">
        <f>SUM(N140:N162)</f>
        <v>0</v>
      </c>
      <c r="O139" s="274">
        <f>SUM(O140:O162)</f>
        <v>0</v>
      </c>
      <c r="P139" s="274">
        <f>IF((R139+S139+T139)=SUM(P140:P162),SUM(P140:P162),"`ОШИБКА!`")</f>
        <v>0</v>
      </c>
      <c r="Q139" s="274">
        <f>SUM(Q140:Q162)</f>
        <v>0</v>
      </c>
      <c r="R139" s="274">
        <f>SUM(R140:R162)</f>
        <v>0</v>
      </c>
      <c r="S139" s="274">
        <f>SUM(S140:S162)</f>
        <v>0</v>
      </c>
      <c r="T139" s="274">
        <f>SUM(T140:T162)</f>
        <v>0</v>
      </c>
    </row>
    <row r="140" spans="2:20" s="46" customFormat="1" ht="12.75">
      <c r="B140" s="95"/>
      <c r="C140" s="87" t="s">
        <v>131</v>
      </c>
      <c r="D140" s="91">
        <v>0</v>
      </c>
      <c r="E140" s="107"/>
      <c r="F140" s="91">
        <v>0</v>
      </c>
      <c r="G140" s="91">
        <v>0</v>
      </c>
      <c r="H140" s="107"/>
      <c r="I140" s="91">
        <v>0</v>
      </c>
      <c r="J140" s="91">
        <v>0</v>
      </c>
      <c r="K140" s="91">
        <v>0</v>
      </c>
      <c r="L140" s="91">
        <v>0</v>
      </c>
      <c r="M140" s="91">
        <v>0</v>
      </c>
      <c r="N140" s="91">
        <v>0</v>
      </c>
      <c r="O140" s="91">
        <v>0</v>
      </c>
      <c r="P140" s="91">
        <v>0</v>
      </c>
      <c r="Q140" s="91">
        <v>0</v>
      </c>
      <c r="R140" s="91">
        <v>0</v>
      </c>
      <c r="S140" s="91">
        <v>0</v>
      </c>
      <c r="T140" s="91">
        <v>0</v>
      </c>
    </row>
    <row r="141" spans="2:20" ht="12.75">
      <c r="B141" s="93"/>
      <c r="C141" s="87" t="s">
        <v>132</v>
      </c>
      <c r="D141" s="21">
        <v>0</v>
      </c>
      <c r="E141" s="107"/>
      <c r="F141" s="21">
        <v>0</v>
      </c>
      <c r="G141" s="21">
        <v>0</v>
      </c>
      <c r="H141" s="107"/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</row>
    <row r="142" spans="2:20" ht="12.75">
      <c r="B142" s="93"/>
      <c r="C142" s="87" t="s">
        <v>133</v>
      </c>
      <c r="D142" s="21">
        <v>0</v>
      </c>
      <c r="E142" s="107"/>
      <c r="F142" s="21">
        <v>0</v>
      </c>
      <c r="G142" s="21">
        <v>0</v>
      </c>
      <c r="H142" s="107"/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</row>
    <row r="143" spans="2:20" ht="12.75">
      <c r="B143" s="93"/>
      <c r="C143" s="87" t="s">
        <v>134</v>
      </c>
      <c r="D143" s="21">
        <v>0</v>
      </c>
      <c r="E143" s="107"/>
      <c r="F143" s="21">
        <v>0</v>
      </c>
      <c r="G143" s="21">
        <v>0</v>
      </c>
      <c r="H143" s="107"/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</row>
    <row r="144" spans="2:20" ht="12.75">
      <c r="B144" s="93"/>
      <c r="C144" s="87" t="s">
        <v>135</v>
      </c>
      <c r="D144" s="21">
        <v>0</v>
      </c>
      <c r="E144" s="107"/>
      <c r="F144" s="21">
        <v>0</v>
      </c>
      <c r="G144" s="21">
        <v>0</v>
      </c>
      <c r="H144" s="107"/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</row>
    <row r="145" spans="2:20" ht="12.75">
      <c r="B145" s="93"/>
      <c r="C145" s="87" t="s">
        <v>136</v>
      </c>
      <c r="D145" s="21">
        <v>0</v>
      </c>
      <c r="E145" s="107"/>
      <c r="F145" s="21">
        <v>0</v>
      </c>
      <c r="G145" s="21">
        <v>0</v>
      </c>
      <c r="H145" s="107"/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</row>
    <row r="146" spans="2:20" ht="12.75">
      <c r="B146" s="93"/>
      <c r="C146" s="87" t="s">
        <v>137</v>
      </c>
      <c r="D146" s="21">
        <v>0</v>
      </c>
      <c r="E146" s="107"/>
      <c r="F146" s="21">
        <v>0</v>
      </c>
      <c r="G146" s="21">
        <v>0</v>
      </c>
      <c r="H146" s="107"/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</row>
    <row r="147" spans="2:20" ht="12.75">
      <c r="B147" s="93"/>
      <c r="C147" s="87" t="s">
        <v>138</v>
      </c>
      <c r="D147" s="21">
        <v>0</v>
      </c>
      <c r="E147" s="107"/>
      <c r="F147" s="21">
        <v>0</v>
      </c>
      <c r="G147" s="21">
        <v>0</v>
      </c>
      <c r="H147" s="107"/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</row>
    <row r="148" spans="2:20" ht="23.25" customHeight="1">
      <c r="B148" s="93"/>
      <c r="C148" s="87" t="s">
        <v>139</v>
      </c>
      <c r="D148" s="21">
        <v>0</v>
      </c>
      <c r="E148" s="107"/>
      <c r="F148" s="21">
        <v>0</v>
      </c>
      <c r="G148" s="21">
        <v>0</v>
      </c>
      <c r="H148" s="107"/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</row>
    <row r="149" spans="2:20" ht="12.75">
      <c r="B149" s="93"/>
      <c r="C149" s="87" t="s">
        <v>140</v>
      </c>
      <c r="D149" s="21">
        <v>0</v>
      </c>
      <c r="E149" s="107"/>
      <c r="F149" s="21">
        <v>0</v>
      </c>
      <c r="G149" s="21">
        <v>0</v>
      </c>
      <c r="H149" s="107"/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</row>
    <row r="150" spans="2:20" ht="22.5">
      <c r="B150" s="93"/>
      <c r="C150" s="87" t="s">
        <v>141</v>
      </c>
      <c r="D150" s="21">
        <v>0</v>
      </c>
      <c r="E150" s="107"/>
      <c r="F150" s="21">
        <v>0</v>
      </c>
      <c r="G150" s="21">
        <v>0</v>
      </c>
      <c r="H150" s="107"/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</row>
    <row r="151" spans="2:20" ht="12.75">
      <c r="B151" s="93"/>
      <c r="C151" s="87" t="s">
        <v>142</v>
      </c>
      <c r="D151" s="21">
        <v>0</v>
      </c>
      <c r="E151" s="107"/>
      <c r="F151" s="21">
        <v>0</v>
      </c>
      <c r="G151" s="21">
        <v>0</v>
      </c>
      <c r="H151" s="107"/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</row>
    <row r="152" spans="2:20" ht="12.75">
      <c r="B152" s="93"/>
      <c r="C152" s="87" t="s">
        <v>143</v>
      </c>
      <c r="D152" s="21">
        <v>0</v>
      </c>
      <c r="E152" s="107"/>
      <c r="F152" s="21">
        <v>0</v>
      </c>
      <c r="G152" s="21">
        <v>0</v>
      </c>
      <c r="H152" s="107"/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</row>
    <row r="153" spans="2:20" ht="23.25" customHeight="1">
      <c r="B153" s="93"/>
      <c r="C153" s="87" t="s">
        <v>144</v>
      </c>
      <c r="D153" s="21">
        <v>0</v>
      </c>
      <c r="E153" s="107"/>
      <c r="F153" s="21">
        <v>0</v>
      </c>
      <c r="G153" s="21">
        <v>0</v>
      </c>
      <c r="H153" s="107"/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</row>
    <row r="154" spans="2:20" ht="12.75">
      <c r="B154" s="93"/>
      <c r="C154" s="87" t="s">
        <v>145</v>
      </c>
      <c r="D154" s="21">
        <v>0</v>
      </c>
      <c r="E154" s="107"/>
      <c r="F154" s="21">
        <v>0</v>
      </c>
      <c r="G154" s="21">
        <v>0</v>
      </c>
      <c r="H154" s="107"/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</row>
    <row r="155" spans="2:20" ht="12.75">
      <c r="B155" s="93"/>
      <c r="C155" s="87" t="s">
        <v>146</v>
      </c>
      <c r="D155" s="21">
        <v>0</v>
      </c>
      <c r="E155" s="107"/>
      <c r="F155" s="21">
        <v>0</v>
      </c>
      <c r="G155" s="21">
        <v>0</v>
      </c>
      <c r="H155" s="107"/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</row>
    <row r="156" spans="2:20" ht="12.75">
      <c r="B156" s="93"/>
      <c r="C156" s="87" t="s">
        <v>147</v>
      </c>
      <c r="D156" s="21">
        <v>0</v>
      </c>
      <c r="E156" s="107"/>
      <c r="F156" s="21">
        <v>0</v>
      </c>
      <c r="G156" s="21">
        <v>0</v>
      </c>
      <c r="H156" s="107"/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</row>
    <row r="157" spans="2:20" ht="12.75">
      <c r="B157" s="93"/>
      <c r="C157" s="87" t="s">
        <v>148</v>
      </c>
      <c r="D157" s="21">
        <v>0</v>
      </c>
      <c r="E157" s="107"/>
      <c r="F157" s="21">
        <v>0</v>
      </c>
      <c r="G157" s="21">
        <v>0</v>
      </c>
      <c r="H157" s="107"/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</row>
    <row r="158" spans="2:20" ht="12.75">
      <c r="B158" s="93"/>
      <c r="C158" s="87" t="s">
        <v>149</v>
      </c>
      <c r="D158" s="21">
        <v>0</v>
      </c>
      <c r="E158" s="107"/>
      <c r="F158" s="21">
        <v>0</v>
      </c>
      <c r="G158" s="21">
        <v>0</v>
      </c>
      <c r="H158" s="107"/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</row>
    <row r="159" spans="2:20" ht="21" customHeight="1">
      <c r="B159" s="93"/>
      <c r="C159" s="87" t="s">
        <v>150</v>
      </c>
      <c r="D159" s="21">
        <v>0</v>
      </c>
      <c r="E159" s="107"/>
      <c r="F159" s="21">
        <v>0</v>
      </c>
      <c r="G159" s="21">
        <v>0</v>
      </c>
      <c r="H159" s="107"/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</row>
    <row r="160" spans="2:20" ht="12.75">
      <c r="B160" s="93"/>
      <c r="C160" s="87" t="s">
        <v>151</v>
      </c>
      <c r="D160" s="21">
        <v>0</v>
      </c>
      <c r="E160" s="107"/>
      <c r="F160" s="21">
        <v>0</v>
      </c>
      <c r="G160" s="21">
        <v>0</v>
      </c>
      <c r="H160" s="107"/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</row>
    <row r="161" spans="2:20" ht="21" customHeight="1">
      <c r="B161" s="93"/>
      <c r="C161" s="87" t="s">
        <v>152</v>
      </c>
      <c r="D161" s="21">
        <v>0</v>
      </c>
      <c r="E161" s="107"/>
      <c r="F161" s="21">
        <v>0</v>
      </c>
      <c r="G161" s="21">
        <v>0</v>
      </c>
      <c r="H161" s="107"/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</row>
    <row r="162" spans="2:20" ht="22.5" customHeight="1">
      <c r="B162" s="94"/>
      <c r="C162" s="87" t="s">
        <v>153</v>
      </c>
      <c r="D162" s="21">
        <v>0</v>
      </c>
      <c r="E162" s="107"/>
      <c r="F162" s="21">
        <v>0</v>
      </c>
      <c r="G162" s="21">
        <v>0</v>
      </c>
      <c r="H162" s="107"/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</row>
    <row r="163" spans="1:20" ht="12.75">
      <c r="A163" s="209"/>
      <c r="B163" s="569" t="s">
        <v>71</v>
      </c>
      <c r="C163" s="570"/>
      <c r="D163" s="570"/>
      <c r="E163" s="570"/>
      <c r="F163" s="570"/>
      <c r="G163" s="570"/>
      <c r="H163" s="570"/>
      <c r="I163" s="570"/>
      <c r="J163" s="570"/>
      <c r="K163" s="570"/>
      <c r="L163" s="570"/>
      <c r="M163" s="570"/>
      <c r="N163" s="570"/>
      <c r="O163" s="570"/>
      <c r="P163" s="570"/>
      <c r="Q163" s="570"/>
      <c r="R163" s="570"/>
      <c r="S163" s="570"/>
      <c r="T163" s="571"/>
    </row>
    <row r="164" spans="1:20" ht="12.75">
      <c r="A164" s="215"/>
      <c r="B164" s="279"/>
      <c r="C164" s="278" t="s">
        <v>131</v>
      </c>
      <c r="D164" s="280">
        <f>D10+D34+D58+D82+D106+D111+D135+D140</f>
        <v>1</v>
      </c>
      <c r="E164" s="280">
        <f aca="true" t="shared" si="1" ref="E164:T167">E10+E34+E58+E82+E106+E111+E135+E140</f>
        <v>0</v>
      </c>
      <c r="F164" s="280">
        <f t="shared" si="1"/>
        <v>1</v>
      </c>
      <c r="G164" s="280">
        <f t="shared" si="1"/>
        <v>0</v>
      </c>
      <c r="H164" s="280">
        <f t="shared" si="1"/>
        <v>0</v>
      </c>
      <c r="I164" s="280">
        <f t="shared" si="1"/>
        <v>13</v>
      </c>
      <c r="J164" s="280">
        <f t="shared" si="1"/>
        <v>13</v>
      </c>
      <c r="K164" s="280">
        <f t="shared" si="1"/>
        <v>0</v>
      </c>
      <c r="L164" s="280">
        <f t="shared" si="1"/>
        <v>13</v>
      </c>
      <c r="M164" s="280">
        <f t="shared" si="1"/>
        <v>3</v>
      </c>
      <c r="N164" s="280">
        <f t="shared" si="1"/>
        <v>0</v>
      </c>
      <c r="O164" s="280">
        <f t="shared" si="1"/>
        <v>0</v>
      </c>
      <c r="P164" s="280">
        <f t="shared" si="1"/>
        <v>8</v>
      </c>
      <c r="Q164" s="280">
        <f t="shared" si="1"/>
        <v>0</v>
      </c>
      <c r="R164" s="280">
        <f t="shared" si="1"/>
        <v>8</v>
      </c>
      <c r="S164" s="280">
        <f t="shared" si="1"/>
        <v>0</v>
      </c>
      <c r="T164" s="280">
        <f t="shared" si="1"/>
        <v>0</v>
      </c>
    </row>
    <row r="165" spans="1:20" ht="12.75">
      <c r="A165" s="230"/>
      <c r="B165" s="281"/>
      <c r="C165" s="278" t="s">
        <v>132</v>
      </c>
      <c r="D165" s="280">
        <f>D11+D35+D59+D83+D107+D112+D136+D141</f>
        <v>16</v>
      </c>
      <c r="E165" s="280">
        <f aca="true" t="shared" si="2" ref="E165:S165">E11+E35+E59+E83+E107+E112+E136+E141</f>
        <v>0</v>
      </c>
      <c r="F165" s="280">
        <f t="shared" si="2"/>
        <v>8</v>
      </c>
      <c r="G165" s="280">
        <f t="shared" si="2"/>
        <v>8</v>
      </c>
      <c r="H165" s="280">
        <f t="shared" si="2"/>
        <v>0</v>
      </c>
      <c r="I165" s="280">
        <f t="shared" si="2"/>
        <v>2</v>
      </c>
      <c r="J165" s="280">
        <f t="shared" si="2"/>
        <v>10</v>
      </c>
      <c r="K165" s="280">
        <f t="shared" si="2"/>
        <v>2</v>
      </c>
      <c r="L165" s="280">
        <f t="shared" si="2"/>
        <v>8</v>
      </c>
      <c r="M165" s="280">
        <f t="shared" si="2"/>
        <v>0</v>
      </c>
      <c r="N165" s="280">
        <f t="shared" si="2"/>
        <v>0</v>
      </c>
      <c r="O165" s="280">
        <f t="shared" si="2"/>
        <v>0</v>
      </c>
      <c r="P165" s="280">
        <f t="shared" si="2"/>
        <v>5</v>
      </c>
      <c r="Q165" s="280">
        <f t="shared" si="2"/>
        <v>4</v>
      </c>
      <c r="R165" s="280">
        <f t="shared" si="2"/>
        <v>4</v>
      </c>
      <c r="S165" s="280">
        <f t="shared" si="2"/>
        <v>1</v>
      </c>
      <c r="T165" s="280">
        <f t="shared" si="1"/>
        <v>0</v>
      </c>
    </row>
    <row r="166" spans="1:20" ht="12.75">
      <c r="A166" s="230"/>
      <c r="B166" s="281"/>
      <c r="C166" s="278" t="s">
        <v>133</v>
      </c>
      <c r="D166" s="280">
        <f>D12+D36+D60+D84+D108+D113+D137+D142</f>
        <v>0</v>
      </c>
      <c r="E166" s="280">
        <f t="shared" si="1"/>
        <v>0</v>
      </c>
      <c r="F166" s="280">
        <f t="shared" si="1"/>
        <v>0</v>
      </c>
      <c r="G166" s="280">
        <f t="shared" si="1"/>
        <v>0</v>
      </c>
      <c r="H166" s="280">
        <f t="shared" si="1"/>
        <v>0</v>
      </c>
      <c r="I166" s="280">
        <f t="shared" si="1"/>
        <v>0</v>
      </c>
      <c r="J166" s="280">
        <f t="shared" si="1"/>
        <v>0</v>
      </c>
      <c r="K166" s="280">
        <f t="shared" si="1"/>
        <v>0</v>
      </c>
      <c r="L166" s="280">
        <f t="shared" si="1"/>
        <v>0</v>
      </c>
      <c r="M166" s="280">
        <f t="shared" si="1"/>
        <v>0</v>
      </c>
      <c r="N166" s="280">
        <f t="shared" si="1"/>
        <v>0</v>
      </c>
      <c r="O166" s="280">
        <f t="shared" si="1"/>
        <v>0</v>
      </c>
      <c r="P166" s="280">
        <f t="shared" si="1"/>
        <v>0</v>
      </c>
      <c r="Q166" s="280">
        <f t="shared" si="1"/>
        <v>0</v>
      </c>
      <c r="R166" s="280">
        <f t="shared" si="1"/>
        <v>0</v>
      </c>
      <c r="S166" s="280">
        <f t="shared" si="1"/>
        <v>0</v>
      </c>
      <c r="T166" s="280">
        <f t="shared" si="1"/>
        <v>0</v>
      </c>
    </row>
    <row r="167" spans="1:20" ht="12.75">
      <c r="A167" s="230"/>
      <c r="B167" s="281"/>
      <c r="C167" s="278" t="s">
        <v>134</v>
      </c>
      <c r="D167" s="280">
        <f>D13+D37+D61+D85+D109+D114+D138+D143</f>
        <v>1</v>
      </c>
      <c r="E167" s="280">
        <f t="shared" si="1"/>
        <v>0</v>
      </c>
      <c r="F167" s="280">
        <f t="shared" si="1"/>
        <v>0</v>
      </c>
      <c r="G167" s="280">
        <f t="shared" si="1"/>
        <v>1</v>
      </c>
      <c r="H167" s="280">
        <f t="shared" si="1"/>
        <v>0</v>
      </c>
      <c r="I167" s="280">
        <f t="shared" si="1"/>
        <v>1</v>
      </c>
      <c r="J167" s="280">
        <f t="shared" si="1"/>
        <v>2</v>
      </c>
      <c r="K167" s="280">
        <f t="shared" si="1"/>
        <v>0</v>
      </c>
      <c r="L167" s="280">
        <f t="shared" si="1"/>
        <v>2</v>
      </c>
      <c r="M167" s="280">
        <f t="shared" si="1"/>
        <v>1</v>
      </c>
      <c r="N167" s="280">
        <f t="shared" si="1"/>
        <v>0</v>
      </c>
      <c r="O167" s="280">
        <f t="shared" si="1"/>
        <v>0</v>
      </c>
      <c r="P167" s="280">
        <f t="shared" si="1"/>
        <v>1</v>
      </c>
      <c r="Q167" s="280">
        <f t="shared" si="1"/>
        <v>0</v>
      </c>
      <c r="R167" s="280">
        <f t="shared" si="1"/>
        <v>0</v>
      </c>
      <c r="S167" s="280">
        <f t="shared" si="1"/>
        <v>1</v>
      </c>
      <c r="T167" s="280">
        <f t="shared" si="1"/>
        <v>0</v>
      </c>
    </row>
    <row r="168" spans="1:20" ht="12.75">
      <c r="A168" s="230"/>
      <c r="B168" s="281"/>
      <c r="C168" s="278" t="s">
        <v>135</v>
      </c>
      <c r="D168" s="280">
        <f aca="true" t="shared" si="3" ref="D168:D186">D14+D38+D62+D86+D115+D144</f>
        <v>20</v>
      </c>
      <c r="E168" s="280">
        <f aca="true" t="shared" si="4" ref="E168:T183">E14+E38+E62+E86+E115+E144</f>
        <v>0</v>
      </c>
      <c r="F168" s="280">
        <f t="shared" si="4"/>
        <v>13</v>
      </c>
      <c r="G168" s="280">
        <f t="shared" si="4"/>
        <v>7</v>
      </c>
      <c r="H168" s="280">
        <f t="shared" si="4"/>
        <v>0</v>
      </c>
      <c r="I168" s="280">
        <f t="shared" si="4"/>
        <v>4</v>
      </c>
      <c r="J168" s="280">
        <f t="shared" si="4"/>
        <v>11</v>
      </c>
      <c r="K168" s="280">
        <f t="shared" si="4"/>
        <v>1</v>
      </c>
      <c r="L168" s="280">
        <f t="shared" si="4"/>
        <v>10</v>
      </c>
      <c r="M168" s="280">
        <f t="shared" si="4"/>
        <v>6</v>
      </c>
      <c r="N168" s="280">
        <f t="shared" si="4"/>
        <v>0</v>
      </c>
      <c r="O168" s="280">
        <f t="shared" si="4"/>
        <v>0</v>
      </c>
      <c r="P168" s="280">
        <f t="shared" si="4"/>
        <v>4</v>
      </c>
      <c r="Q168" s="280">
        <f t="shared" si="4"/>
        <v>1</v>
      </c>
      <c r="R168" s="280">
        <f t="shared" si="4"/>
        <v>2</v>
      </c>
      <c r="S168" s="280">
        <f t="shared" si="4"/>
        <v>2</v>
      </c>
      <c r="T168" s="280">
        <f t="shared" si="4"/>
        <v>0</v>
      </c>
    </row>
    <row r="169" spans="1:20" ht="12.75">
      <c r="A169" s="230"/>
      <c r="B169" s="281"/>
      <c r="C169" s="278" t="s">
        <v>136</v>
      </c>
      <c r="D169" s="280">
        <f t="shared" si="3"/>
        <v>15</v>
      </c>
      <c r="E169" s="280">
        <f aca="true" t="shared" si="5" ref="E169:S169">E15+E39+E63+E87+E116+E145</f>
        <v>0</v>
      </c>
      <c r="F169" s="280">
        <f t="shared" si="5"/>
        <v>6</v>
      </c>
      <c r="G169" s="280">
        <f t="shared" si="5"/>
        <v>9</v>
      </c>
      <c r="H169" s="280">
        <f t="shared" si="5"/>
        <v>0</v>
      </c>
      <c r="I169" s="280">
        <f t="shared" si="5"/>
        <v>0</v>
      </c>
      <c r="J169" s="280">
        <f t="shared" si="5"/>
        <v>9</v>
      </c>
      <c r="K169" s="280">
        <f t="shared" si="5"/>
        <v>1</v>
      </c>
      <c r="L169" s="280">
        <f t="shared" si="5"/>
        <v>8</v>
      </c>
      <c r="M169" s="280">
        <f t="shared" si="5"/>
        <v>6</v>
      </c>
      <c r="N169" s="280">
        <f t="shared" si="5"/>
        <v>0</v>
      </c>
      <c r="O169" s="280">
        <f t="shared" si="5"/>
        <v>0</v>
      </c>
      <c r="P169" s="280">
        <f t="shared" si="5"/>
        <v>2</v>
      </c>
      <c r="Q169" s="280">
        <f t="shared" si="5"/>
        <v>0</v>
      </c>
      <c r="R169" s="280">
        <f t="shared" si="5"/>
        <v>2</v>
      </c>
      <c r="S169" s="280">
        <f t="shared" si="5"/>
        <v>0</v>
      </c>
      <c r="T169" s="280">
        <f t="shared" si="4"/>
        <v>0</v>
      </c>
    </row>
    <row r="170" spans="1:20" ht="12.75">
      <c r="A170" s="230"/>
      <c r="B170" s="281"/>
      <c r="C170" s="278" t="s">
        <v>137</v>
      </c>
      <c r="D170" s="280">
        <f t="shared" si="3"/>
        <v>12</v>
      </c>
      <c r="E170" s="280">
        <f t="shared" si="4"/>
        <v>0</v>
      </c>
      <c r="F170" s="280">
        <f t="shared" si="4"/>
        <v>10</v>
      </c>
      <c r="G170" s="280">
        <f t="shared" si="4"/>
        <v>2</v>
      </c>
      <c r="H170" s="280">
        <f t="shared" si="4"/>
        <v>0</v>
      </c>
      <c r="I170" s="280">
        <f t="shared" si="4"/>
        <v>1</v>
      </c>
      <c r="J170" s="280">
        <f t="shared" si="4"/>
        <v>3</v>
      </c>
      <c r="K170" s="280">
        <f t="shared" si="4"/>
        <v>0</v>
      </c>
      <c r="L170" s="280">
        <f t="shared" si="4"/>
        <v>3</v>
      </c>
      <c r="M170" s="280">
        <f t="shared" si="4"/>
        <v>0</v>
      </c>
      <c r="N170" s="280">
        <f t="shared" si="4"/>
        <v>0</v>
      </c>
      <c r="O170" s="280">
        <f t="shared" si="4"/>
        <v>0</v>
      </c>
      <c r="P170" s="280">
        <f t="shared" si="4"/>
        <v>3</v>
      </c>
      <c r="Q170" s="280">
        <f t="shared" si="4"/>
        <v>0</v>
      </c>
      <c r="R170" s="280">
        <f t="shared" si="4"/>
        <v>0</v>
      </c>
      <c r="S170" s="280">
        <f t="shared" si="4"/>
        <v>3</v>
      </c>
      <c r="T170" s="280">
        <f t="shared" si="4"/>
        <v>0</v>
      </c>
    </row>
    <row r="171" spans="1:20" ht="12.75">
      <c r="A171" s="230"/>
      <c r="B171" s="281"/>
      <c r="C171" s="278" t="s">
        <v>138</v>
      </c>
      <c r="D171" s="280">
        <f t="shared" si="3"/>
        <v>0</v>
      </c>
      <c r="E171" s="280">
        <f t="shared" si="4"/>
        <v>0</v>
      </c>
      <c r="F171" s="280">
        <f t="shared" si="4"/>
        <v>0</v>
      </c>
      <c r="G171" s="280">
        <f t="shared" si="4"/>
        <v>0</v>
      </c>
      <c r="H171" s="280">
        <f t="shared" si="4"/>
        <v>0</v>
      </c>
      <c r="I171" s="280">
        <f t="shared" si="4"/>
        <v>0</v>
      </c>
      <c r="J171" s="280">
        <f t="shared" si="4"/>
        <v>0</v>
      </c>
      <c r="K171" s="280">
        <f t="shared" si="4"/>
        <v>0</v>
      </c>
      <c r="L171" s="280">
        <f t="shared" si="4"/>
        <v>0</v>
      </c>
      <c r="M171" s="280">
        <f t="shared" si="4"/>
        <v>0</v>
      </c>
      <c r="N171" s="280">
        <f t="shared" si="4"/>
        <v>0</v>
      </c>
      <c r="O171" s="280">
        <f t="shared" si="4"/>
        <v>0</v>
      </c>
      <c r="P171" s="280">
        <f t="shared" si="4"/>
        <v>0</v>
      </c>
      <c r="Q171" s="280">
        <f t="shared" si="4"/>
        <v>0</v>
      </c>
      <c r="R171" s="280">
        <f t="shared" si="4"/>
        <v>0</v>
      </c>
      <c r="S171" s="280">
        <f t="shared" si="4"/>
        <v>0</v>
      </c>
      <c r="T171" s="280">
        <f t="shared" si="4"/>
        <v>0</v>
      </c>
    </row>
    <row r="172" spans="1:20" ht="33.75" customHeight="1">
      <c r="A172" s="230"/>
      <c r="B172" s="281"/>
      <c r="C172" s="278" t="s">
        <v>139</v>
      </c>
      <c r="D172" s="280">
        <f t="shared" si="3"/>
        <v>5</v>
      </c>
      <c r="E172" s="280">
        <f t="shared" si="4"/>
        <v>0</v>
      </c>
      <c r="F172" s="280">
        <f t="shared" si="4"/>
        <v>2</v>
      </c>
      <c r="G172" s="280">
        <f t="shared" si="4"/>
        <v>3</v>
      </c>
      <c r="H172" s="280">
        <f t="shared" si="4"/>
        <v>0</v>
      </c>
      <c r="I172" s="280">
        <f t="shared" si="4"/>
        <v>0</v>
      </c>
      <c r="J172" s="280">
        <f t="shared" si="4"/>
        <v>3</v>
      </c>
      <c r="K172" s="280">
        <f t="shared" si="4"/>
        <v>1</v>
      </c>
      <c r="L172" s="280">
        <f t="shared" si="4"/>
        <v>2</v>
      </c>
      <c r="M172" s="280">
        <f t="shared" si="4"/>
        <v>0</v>
      </c>
      <c r="N172" s="280">
        <f t="shared" si="4"/>
        <v>0</v>
      </c>
      <c r="O172" s="280">
        <f t="shared" si="4"/>
        <v>0</v>
      </c>
      <c r="P172" s="280">
        <f t="shared" si="4"/>
        <v>2</v>
      </c>
      <c r="Q172" s="280">
        <f t="shared" si="4"/>
        <v>0</v>
      </c>
      <c r="R172" s="280">
        <f t="shared" si="4"/>
        <v>2</v>
      </c>
      <c r="S172" s="280">
        <f t="shared" si="4"/>
        <v>0</v>
      </c>
      <c r="T172" s="280">
        <f t="shared" si="4"/>
        <v>0</v>
      </c>
    </row>
    <row r="173" spans="1:20" ht="12.75">
      <c r="A173" s="230"/>
      <c r="B173" s="281"/>
      <c r="C173" s="278" t="s">
        <v>140</v>
      </c>
      <c r="D173" s="280">
        <f t="shared" si="3"/>
        <v>1</v>
      </c>
      <c r="E173" s="280">
        <f t="shared" si="4"/>
        <v>0</v>
      </c>
      <c r="F173" s="280">
        <f t="shared" si="4"/>
        <v>1</v>
      </c>
      <c r="G173" s="280">
        <f t="shared" si="4"/>
        <v>0</v>
      </c>
      <c r="H173" s="280">
        <f t="shared" si="4"/>
        <v>0</v>
      </c>
      <c r="I173" s="280">
        <f t="shared" si="4"/>
        <v>0</v>
      </c>
      <c r="J173" s="280">
        <f t="shared" si="4"/>
        <v>0</v>
      </c>
      <c r="K173" s="280">
        <f t="shared" si="4"/>
        <v>0</v>
      </c>
      <c r="L173" s="280">
        <f t="shared" si="4"/>
        <v>0</v>
      </c>
      <c r="M173" s="280">
        <f t="shared" si="4"/>
        <v>0</v>
      </c>
      <c r="N173" s="280">
        <f t="shared" si="4"/>
        <v>0</v>
      </c>
      <c r="O173" s="280">
        <f t="shared" si="4"/>
        <v>0</v>
      </c>
      <c r="P173" s="280">
        <f t="shared" si="4"/>
        <v>0</v>
      </c>
      <c r="Q173" s="280">
        <f t="shared" si="4"/>
        <v>0</v>
      </c>
      <c r="R173" s="280">
        <f t="shared" si="4"/>
        <v>0</v>
      </c>
      <c r="S173" s="280">
        <f t="shared" si="4"/>
        <v>0</v>
      </c>
      <c r="T173" s="280">
        <f t="shared" si="4"/>
        <v>0</v>
      </c>
    </row>
    <row r="174" spans="1:20" ht="22.5">
      <c r="A174" s="230"/>
      <c r="B174" s="281"/>
      <c r="C174" s="278" t="s">
        <v>141</v>
      </c>
      <c r="D174" s="280">
        <f t="shared" si="3"/>
        <v>22</v>
      </c>
      <c r="E174" s="280">
        <f t="shared" si="4"/>
        <v>0</v>
      </c>
      <c r="F174" s="280">
        <f t="shared" si="4"/>
        <v>20</v>
      </c>
      <c r="G174" s="280">
        <f t="shared" si="4"/>
        <v>2</v>
      </c>
      <c r="H174" s="280">
        <f t="shared" si="4"/>
        <v>0</v>
      </c>
      <c r="I174" s="280">
        <f t="shared" si="4"/>
        <v>0</v>
      </c>
      <c r="J174" s="280">
        <f t="shared" si="4"/>
        <v>2</v>
      </c>
      <c r="K174" s="280">
        <f t="shared" si="4"/>
        <v>1</v>
      </c>
      <c r="L174" s="280">
        <f t="shared" si="4"/>
        <v>1</v>
      </c>
      <c r="M174" s="280">
        <f t="shared" si="4"/>
        <v>1</v>
      </c>
      <c r="N174" s="280">
        <f t="shared" si="4"/>
        <v>0</v>
      </c>
      <c r="O174" s="280">
        <f t="shared" si="4"/>
        <v>0</v>
      </c>
      <c r="P174" s="280">
        <f t="shared" si="4"/>
        <v>0</v>
      </c>
      <c r="Q174" s="280">
        <f t="shared" si="4"/>
        <v>0</v>
      </c>
      <c r="R174" s="280">
        <f t="shared" si="4"/>
        <v>0</v>
      </c>
      <c r="S174" s="280">
        <f t="shared" si="4"/>
        <v>0</v>
      </c>
      <c r="T174" s="280">
        <f t="shared" si="4"/>
        <v>0</v>
      </c>
    </row>
    <row r="175" spans="1:20" ht="12.75">
      <c r="A175" s="230"/>
      <c r="B175" s="281"/>
      <c r="C175" s="278" t="s">
        <v>142</v>
      </c>
      <c r="D175" s="280">
        <f t="shared" si="3"/>
        <v>9</v>
      </c>
      <c r="E175" s="280">
        <f t="shared" si="4"/>
        <v>0</v>
      </c>
      <c r="F175" s="280">
        <f t="shared" si="4"/>
        <v>7</v>
      </c>
      <c r="G175" s="280">
        <f t="shared" si="4"/>
        <v>2</v>
      </c>
      <c r="H175" s="280">
        <f t="shared" si="4"/>
        <v>0</v>
      </c>
      <c r="I175" s="280">
        <f t="shared" si="4"/>
        <v>0</v>
      </c>
      <c r="J175" s="280">
        <f t="shared" si="4"/>
        <v>2</v>
      </c>
      <c r="K175" s="280">
        <f t="shared" si="4"/>
        <v>0</v>
      </c>
      <c r="L175" s="280">
        <f t="shared" si="4"/>
        <v>2</v>
      </c>
      <c r="M175" s="280">
        <f t="shared" si="4"/>
        <v>0</v>
      </c>
      <c r="N175" s="280">
        <f t="shared" si="4"/>
        <v>0</v>
      </c>
      <c r="O175" s="280">
        <f t="shared" si="4"/>
        <v>0</v>
      </c>
      <c r="P175" s="280">
        <f t="shared" si="4"/>
        <v>2</v>
      </c>
      <c r="Q175" s="280">
        <f t="shared" si="4"/>
        <v>0</v>
      </c>
      <c r="R175" s="280">
        <f t="shared" si="4"/>
        <v>2</v>
      </c>
      <c r="S175" s="280">
        <f t="shared" si="4"/>
        <v>0</v>
      </c>
      <c r="T175" s="280">
        <f t="shared" si="4"/>
        <v>0</v>
      </c>
    </row>
    <row r="176" spans="1:20" ht="13.5" customHeight="1">
      <c r="A176" s="230"/>
      <c r="B176" s="281"/>
      <c r="C176" s="278" t="s">
        <v>143</v>
      </c>
      <c r="D176" s="280">
        <f t="shared" si="3"/>
        <v>35</v>
      </c>
      <c r="E176" s="280">
        <f t="shared" si="4"/>
        <v>0</v>
      </c>
      <c r="F176" s="280">
        <f t="shared" si="4"/>
        <v>27</v>
      </c>
      <c r="G176" s="280">
        <f t="shared" si="4"/>
        <v>8</v>
      </c>
      <c r="H176" s="280">
        <f t="shared" si="4"/>
        <v>0</v>
      </c>
      <c r="I176" s="280">
        <f t="shared" si="4"/>
        <v>0</v>
      </c>
      <c r="J176" s="280">
        <f t="shared" si="4"/>
        <v>8</v>
      </c>
      <c r="K176" s="280">
        <f t="shared" si="4"/>
        <v>2</v>
      </c>
      <c r="L176" s="280">
        <f t="shared" si="4"/>
        <v>6</v>
      </c>
      <c r="M176" s="280">
        <f t="shared" si="4"/>
        <v>0</v>
      </c>
      <c r="N176" s="280">
        <f t="shared" si="4"/>
        <v>0</v>
      </c>
      <c r="O176" s="280">
        <f t="shared" si="4"/>
        <v>0</v>
      </c>
      <c r="P176" s="280">
        <f t="shared" si="4"/>
        <v>8</v>
      </c>
      <c r="Q176" s="280">
        <f t="shared" si="4"/>
        <v>0</v>
      </c>
      <c r="R176" s="280">
        <f t="shared" si="4"/>
        <v>2</v>
      </c>
      <c r="S176" s="280">
        <f t="shared" si="4"/>
        <v>6</v>
      </c>
      <c r="T176" s="280">
        <f t="shared" si="4"/>
        <v>0</v>
      </c>
    </row>
    <row r="177" spans="1:20" ht="22.5" customHeight="1">
      <c r="A177" s="230"/>
      <c r="B177" s="281"/>
      <c r="C177" s="278" t="s">
        <v>144</v>
      </c>
      <c r="D177" s="280">
        <f t="shared" si="3"/>
        <v>12</v>
      </c>
      <c r="E177" s="280">
        <f t="shared" si="4"/>
        <v>0</v>
      </c>
      <c r="F177" s="280">
        <f t="shared" si="4"/>
        <v>10</v>
      </c>
      <c r="G177" s="280">
        <f t="shared" si="4"/>
        <v>2</v>
      </c>
      <c r="H177" s="280">
        <f t="shared" si="4"/>
        <v>0</v>
      </c>
      <c r="I177" s="280">
        <f t="shared" si="4"/>
        <v>0</v>
      </c>
      <c r="J177" s="280">
        <f t="shared" si="4"/>
        <v>2</v>
      </c>
      <c r="K177" s="280">
        <f t="shared" si="4"/>
        <v>0</v>
      </c>
      <c r="L177" s="280">
        <f t="shared" si="4"/>
        <v>2</v>
      </c>
      <c r="M177" s="280">
        <f t="shared" si="4"/>
        <v>0</v>
      </c>
      <c r="N177" s="280">
        <f t="shared" si="4"/>
        <v>1</v>
      </c>
      <c r="O177" s="280">
        <f t="shared" si="4"/>
        <v>0</v>
      </c>
      <c r="P177" s="280">
        <f t="shared" si="4"/>
        <v>1</v>
      </c>
      <c r="Q177" s="280">
        <f t="shared" si="4"/>
        <v>0</v>
      </c>
      <c r="R177" s="280">
        <f t="shared" si="4"/>
        <v>1</v>
      </c>
      <c r="S177" s="280">
        <f t="shared" si="4"/>
        <v>0</v>
      </c>
      <c r="T177" s="280">
        <f t="shared" si="4"/>
        <v>0</v>
      </c>
    </row>
    <row r="178" spans="1:20" ht="12.75">
      <c r="A178" s="230"/>
      <c r="B178" s="281"/>
      <c r="C178" s="278" t="s">
        <v>145</v>
      </c>
      <c r="D178" s="280">
        <f t="shared" si="3"/>
        <v>1</v>
      </c>
      <c r="E178" s="280">
        <f t="shared" si="4"/>
        <v>0</v>
      </c>
      <c r="F178" s="280">
        <f t="shared" si="4"/>
        <v>1</v>
      </c>
      <c r="G178" s="280">
        <f t="shared" si="4"/>
        <v>0</v>
      </c>
      <c r="H178" s="280">
        <f t="shared" si="4"/>
        <v>0</v>
      </c>
      <c r="I178" s="280">
        <f t="shared" si="4"/>
        <v>0</v>
      </c>
      <c r="J178" s="280">
        <f t="shared" si="4"/>
        <v>0</v>
      </c>
      <c r="K178" s="280">
        <f t="shared" si="4"/>
        <v>0</v>
      </c>
      <c r="L178" s="280">
        <f t="shared" si="4"/>
        <v>0</v>
      </c>
      <c r="M178" s="280">
        <f t="shared" si="4"/>
        <v>0</v>
      </c>
      <c r="N178" s="280">
        <f t="shared" si="4"/>
        <v>0</v>
      </c>
      <c r="O178" s="280">
        <f t="shared" si="4"/>
        <v>0</v>
      </c>
      <c r="P178" s="280">
        <f t="shared" si="4"/>
        <v>0</v>
      </c>
      <c r="Q178" s="280">
        <f t="shared" si="4"/>
        <v>0</v>
      </c>
      <c r="R178" s="280">
        <f t="shared" si="4"/>
        <v>0</v>
      </c>
      <c r="S178" s="280">
        <f t="shared" si="4"/>
        <v>0</v>
      </c>
      <c r="T178" s="280">
        <f t="shared" si="4"/>
        <v>0</v>
      </c>
    </row>
    <row r="179" spans="1:20" ht="12.75">
      <c r="A179" s="230"/>
      <c r="B179" s="281"/>
      <c r="C179" s="278" t="s">
        <v>146</v>
      </c>
      <c r="D179" s="280">
        <f t="shared" si="3"/>
        <v>0</v>
      </c>
      <c r="E179" s="280">
        <f t="shared" si="4"/>
        <v>0</v>
      </c>
      <c r="F179" s="280">
        <f t="shared" si="4"/>
        <v>0</v>
      </c>
      <c r="G179" s="280">
        <f t="shared" si="4"/>
        <v>0</v>
      </c>
      <c r="H179" s="280">
        <f t="shared" si="4"/>
        <v>0</v>
      </c>
      <c r="I179" s="280">
        <f t="shared" si="4"/>
        <v>0</v>
      </c>
      <c r="J179" s="280">
        <f t="shared" si="4"/>
        <v>0</v>
      </c>
      <c r="K179" s="280">
        <f t="shared" si="4"/>
        <v>0</v>
      </c>
      <c r="L179" s="280">
        <f t="shared" si="4"/>
        <v>0</v>
      </c>
      <c r="M179" s="280">
        <f t="shared" si="4"/>
        <v>0</v>
      </c>
      <c r="N179" s="280">
        <f t="shared" si="4"/>
        <v>0</v>
      </c>
      <c r="O179" s="280">
        <f t="shared" si="4"/>
        <v>0</v>
      </c>
      <c r="P179" s="280">
        <f t="shared" si="4"/>
        <v>0</v>
      </c>
      <c r="Q179" s="280">
        <f t="shared" si="4"/>
        <v>0</v>
      </c>
      <c r="R179" s="280">
        <f t="shared" si="4"/>
        <v>0</v>
      </c>
      <c r="S179" s="280">
        <f t="shared" si="4"/>
        <v>0</v>
      </c>
      <c r="T179" s="280">
        <f t="shared" si="4"/>
        <v>0</v>
      </c>
    </row>
    <row r="180" spans="1:20" ht="12.75">
      <c r="A180" s="230"/>
      <c r="B180" s="281"/>
      <c r="C180" s="278" t="s">
        <v>147</v>
      </c>
      <c r="D180" s="280">
        <f t="shared" si="3"/>
        <v>2</v>
      </c>
      <c r="E180" s="280">
        <f t="shared" si="4"/>
        <v>0</v>
      </c>
      <c r="F180" s="280">
        <f t="shared" si="4"/>
        <v>2</v>
      </c>
      <c r="G180" s="280">
        <f t="shared" si="4"/>
        <v>0</v>
      </c>
      <c r="H180" s="280">
        <f t="shared" si="4"/>
        <v>0</v>
      </c>
      <c r="I180" s="280">
        <f t="shared" si="4"/>
        <v>0</v>
      </c>
      <c r="J180" s="280">
        <f t="shared" si="4"/>
        <v>0</v>
      </c>
      <c r="K180" s="280">
        <f t="shared" si="4"/>
        <v>0</v>
      </c>
      <c r="L180" s="280">
        <f t="shared" si="4"/>
        <v>0</v>
      </c>
      <c r="M180" s="280">
        <f t="shared" si="4"/>
        <v>0</v>
      </c>
      <c r="N180" s="280">
        <f t="shared" si="4"/>
        <v>0</v>
      </c>
      <c r="O180" s="280">
        <f t="shared" si="4"/>
        <v>0</v>
      </c>
      <c r="P180" s="280">
        <f t="shared" si="4"/>
        <v>0</v>
      </c>
      <c r="Q180" s="280">
        <f t="shared" si="4"/>
        <v>0</v>
      </c>
      <c r="R180" s="280">
        <f t="shared" si="4"/>
        <v>0</v>
      </c>
      <c r="S180" s="280">
        <f t="shared" si="4"/>
        <v>0</v>
      </c>
      <c r="T180" s="280">
        <f t="shared" si="4"/>
        <v>0</v>
      </c>
    </row>
    <row r="181" spans="1:20" ht="12.75">
      <c r="A181" s="230"/>
      <c r="B181" s="281"/>
      <c r="C181" s="278" t="s">
        <v>148</v>
      </c>
      <c r="D181" s="280">
        <f t="shared" si="3"/>
        <v>1</v>
      </c>
      <c r="E181" s="280">
        <f t="shared" si="4"/>
        <v>0</v>
      </c>
      <c r="F181" s="280">
        <f t="shared" si="4"/>
        <v>0</v>
      </c>
      <c r="G181" s="280">
        <f t="shared" si="4"/>
        <v>1</v>
      </c>
      <c r="H181" s="280">
        <f t="shared" si="4"/>
        <v>0</v>
      </c>
      <c r="I181" s="280">
        <f t="shared" si="4"/>
        <v>0</v>
      </c>
      <c r="J181" s="280">
        <f t="shared" si="4"/>
        <v>1</v>
      </c>
      <c r="K181" s="280">
        <f t="shared" si="4"/>
        <v>1</v>
      </c>
      <c r="L181" s="280">
        <f t="shared" si="4"/>
        <v>0</v>
      </c>
      <c r="M181" s="280">
        <f t="shared" si="4"/>
        <v>0</v>
      </c>
      <c r="N181" s="280">
        <f t="shared" si="4"/>
        <v>0</v>
      </c>
      <c r="O181" s="280">
        <f t="shared" si="4"/>
        <v>0</v>
      </c>
      <c r="P181" s="280">
        <f t="shared" si="4"/>
        <v>0</v>
      </c>
      <c r="Q181" s="280">
        <f t="shared" si="4"/>
        <v>0</v>
      </c>
      <c r="R181" s="280">
        <f t="shared" si="4"/>
        <v>0</v>
      </c>
      <c r="S181" s="280">
        <f t="shared" si="4"/>
        <v>0</v>
      </c>
      <c r="T181" s="280">
        <f t="shared" si="4"/>
        <v>0</v>
      </c>
    </row>
    <row r="182" spans="1:20" ht="12.75">
      <c r="A182" s="230"/>
      <c r="B182" s="281"/>
      <c r="C182" s="278" t="s">
        <v>149</v>
      </c>
      <c r="D182" s="280">
        <f t="shared" si="3"/>
        <v>0</v>
      </c>
      <c r="E182" s="280">
        <f t="shared" si="4"/>
        <v>0</v>
      </c>
      <c r="F182" s="280">
        <f t="shared" si="4"/>
        <v>0</v>
      </c>
      <c r="G182" s="280">
        <f t="shared" si="4"/>
        <v>0</v>
      </c>
      <c r="H182" s="280">
        <f t="shared" si="4"/>
        <v>0</v>
      </c>
      <c r="I182" s="280">
        <f t="shared" si="4"/>
        <v>0</v>
      </c>
      <c r="J182" s="280">
        <f t="shared" si="4"/>
        <v>0</v>
      </c>
      <c r="K182" s="280">
        <f t="shared" si="4"/>
        <v>0</v>
      </c>
      <c r="L182" s="280">
        <f t="shared" si="4"/>
        <v>0</v>
      </c>
      <c r="M182" s="280">
        <f t="shared" si="4"/>
        <v>0</v>
      </c>
      <c r="N182" s="280">
        <f t="shared" si="4"/>
        <v>0</v>
      </c>
      <c r="O182" s="280">
        <f t="shared" si="4"/>
        <v>0</v>
      </c>
      <c r="P182" s="280">
        <f t="shared" si="4"/>
        <v>0</v>
      </c>
      <c r="Q182" s="280">
        <f t="shared" si="4"/>
        <v>0</v>
      </c>
      <c r="R182" s="280">
        <f t="shared" si="4"/>
        <v>0</v>
      </c>
      <c r="S182" s="280">
        <f t="shared" si="4"/>
        <v>0</v>
      </c>
      <c r="T182" s="280">
        <f t="shared" si="4"/>
        <v>0</v>
      </c>
    </row>
    <row r="183" spans="1:20" ht="23.25" customHeight="1">
      <c r="A183" s="230"/>
      <c r="B183" s="281"/>
      <c r="C183" s="278" t="s">
        <v>150</v>
      </c>
      <c r="D183" s="280">
        <f t="shared" si="3"/>
        <v>0</v>
      </c>
      <c r="E183" s="280">
        <f t="shared" si="4"/>
        <v>0</v>
      </c>
      <c r="F183" s="280">
        <f t="shared" si="4"/>
        <v>0</v>
      </c>
      <c r="G183" s="280">
        <f t="shared" si="4"/>
        <v>0</v>
      </c>
      <c r="H183" s="280">
        <f t="shared" si="4"/>
        <v>0</v>
      </c>
      <c r="I183" s="280">
        <f t="shared" si="4"/>
        <v>0</v>
      </c>
      <c r="J183" s="280">
        <f t="shared" si="4"/>
        <v>0</v>
      </c>
      <c r="K183" s="280">
        <f t="shared" si="4"/>
        <v>0</v>
      </c>
      <c r="L183" s="280">
        <f t="shared" si="4"/>
        <v>0</v>
      </c>
      <c r="M183" s="280">
        <f t="shared" si="4"/>
        <v>0</v>
      </c>
      <c r="N183" s="280">
        <f t="shared" si="4"/>
        <v>0</v>
      </c>
      <c r="O183" s="280">
        <f t="shared" si="4"/>
        <v>0</v>
      </c>
      <c r="P183" s="280">
        <f t="shared" si="4"/>
        <v>0</v>
      </c>
      <c r="Q183" s="280">
        <f t="shared" si="4"/>
        <v>0</v>
      </c>
      <c r="R183" s="280">
        <f t="shared" si="4"/>
        <v>0</v>
      </c>
      <c r="S183" s="280">
        <f t="shared" si="4"/>
        <v>0</v>
      </c>
      <c r="T183" s="280">
        <f t="shared" si="4"/>
        <v>0</v>
      </c>
    </row>
    <row r="184" spans="1:20" ht="12.75">
      <c r="A184" s="230"/>
      <c r="B184" s="281"/>
      <c r="C184" s="278" t="s">
        <v>151</v>
      </c>
      <c r="D184" s="280">
        <f t="shared" si="3"/>
        <v>14</v>
      </c>
      <c r="E184" s="280">
        <f aca="true" t="shared" si="6" ref="E184:T186">E30+E54+E78+E102+E131+E160</f>
        <v>0</v>
      </c>
      <c r="F184" s="280">
        <f t="shared" si="6"/>
        <v>4</v>
      </c>
      <c r="G184" s="280">
        <f t="shared" si="6"/>
        <v>10</v>
      </c>
      <c r="H184" s="280">
        <f t="shared" si="6"/>
        <v>0</v>
      </c>
      <c r="I184" s="280">
        <f t="shared" si="6"/>
        <v>0</v>
      </c>
      <c r="J184" s="280">
        <f t="shared" si="6"/>
        <v>10</v>
      </c>
      <c r="K184" s="280">
        <f t="shared" si="6"/>
        <v>1</v>
      </c>
      <c r="L184" s="280">
        <f t="shared" si="6"/>
        <v>9</v>
      </c>
      <c r="M184" s="280">
        <f t="shared" si="6"/>
        <v>0</v>
      </c>
      <c r="N184" s="280">
        <f t="shared" si="6"/>
        <v>0</v>
      </c>
      <c r="O184" s="280">
        <f t="shared" si="6"/>
        <v>0</v>
      </c>
      <c r="P184" s="280">
        <f t="shared" si="6"/>
        <v>9</v>
      </c>
      <c r="Q184" s="280">
        <f t="shared" si="6"/>
        <v>0</v>
      </c>
      <c r="R184" s="280">
        <f t="shared" si="6"/>
        <v>9</v>
      </c>
      <c r="S184" s="280">
        <f t="shared" si="6"/>
        <v>0</v>
      </c>
      <c r="T184" s="280">
        <f t="shared" si="6"/>
        <v>0</v>
      </c>
    </row>
    <row r="185" spans="1:20" ht="22.5" customHeight="1">
      <c r="A185" s="230"/>
      <c r="B185" s="281"/>
      <c r="C185" s="278" t="s">
        <v>152</v>
      </c>
      <c r="D185" s="280">
        <f t="shared" si="3"/>
        <v>1</v>
      </c>
      <c r="E185" s="280">
        <f t="shared" si="6"/>
        <v>0</v>
      </c>
      <c r="F185" s="280">
        <f t="shared" si="6"/>
        <v>1</v>
      </c>
      <c r="G185" s="280">
        <f t="shared" si="6"/>
        <v>0</v>
      </c>
      <c r="H185" s="280">
        <f t="shared" si="6"/>
        <v>0</v>
      </c>
      <c r="I185" s="280">
        <f t="shared" si="6"/>
        <v>0</v>
      </c>
      <c r="J185" s="280">
        <f t="shared" si="6"/>
        <v>0</v>
      </c>
      <c r="K185" s="280">
        <f t="shared" si="6"/>
        <v>0</v>
      </c>
      <c r="L185" s="280">
        <f t="shared" si="6"/>
        <v>0</v>
      </c>
      <c r="M185" s="280">
        <f t="shared" si="6"/>
        <v>0</v>
      </c>
      <c r="N185" s="280">
        <f t="shared" si="6"/>
        <v>0</v>
      </c>
      <c r="O185" s="280">
        <f t="shared" si="6"/>
        <v>0</v>
      </c>
      <c r="P185" s="280">
        <f t="shared" si="6"/>
        <v>0</v>
      </c>
      <c r="Q185" s="280">
        <f t="shared" si="6"/>
        <v>0</v>
      </c>
      <c r="R185" s="280">
        <f t="shared" si="6"/>
        <v>0</v>
      </c>
      <c r="S185" s="280">
        <f t="shared" si="6"/>
        <v>0</v>
      </c>
      <c r="T185" s="280">
        <f t="shared" si="6"/>
        <v>0</v>
      </c>
    </row>
    <row r="186" spans="1:20" ht="23.25" customHeight="1">
      <c r="A186" s="234"/>
      <c r="B186" s="282"/>
      <c r="C186" s="278" t="s">
        <v>153</v>
      </c>
      <c r="D186" s="280">
        <f t="shared" si="3"/>
        <v>17</v>
      </c>
      <c r="E186" s="280">
        <f t="shared" si="6"/>
        <v>0</v>
      </c>
      <c r="F186" s="280">
        <f t="shared" si="6"/>
        <v>9</v>
      </c>
      <c r="G186" s="280">
        <f t="shared" si="6"/>
        <v>8</v>
      </c>
      <c r="H186" s="280">
        <f t="shared" si="6"/>
        <v>0</v>
      </c>
      <c r="I186" s="280">
        <f t="shared" si="6"/>
        <v>6</v>
      </c>
      <c r="J186" s="280">
        <f t="shared" si="6"/>
        <v>14</v>
      </c>
      <c r="K186" s="280">
        <f t="shared" si="6"/>
        <v>1</v>
      </c>
      <c r="L186" s="280">
        <f t="shared" si="6"/>
        <v>13</v>
      </c>
      <c r="M186" s="280">
        <f t="shared" si="6"/>
        <v>0</v>
      </c>
      <c r="N186" s="280">
        <f t="shared" si="6"/>
        <v>0</v>
      </c>
      <c r="O186" s="280">
        <f t="shared" si="6"/>
        <v>0</v>
      </c>
      <c r="P186" s="280">
        <f t="shared" si="6"/>
        <v>13</v>
      </c>
      <c r="Q186" s="280">
        <f t="shared" si="6"/>
        <v>0</v>
      </c>
      <c r="R186" s="280">
        <f t="shared" si="6"/>
        <v>7</v>
      </c>
      <c r="S186" s="280">
        <f t="shared" si="6"/>
        <v>5</v>
      </c>
      <c r="T186" s="280">
        <f t="shared" si="6"/>
        <v>1</v>
      </c>
    </row>
    <row r="187" spans="2:20" ht="12.75">
      <c r="B187" s="1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9" ht="12.75">
      <c r="B189" s="122" t="s">
        <v>410</v>
      </c>
    </row>
  </sheetData>
  <sheetProtection/>
  <mergeCells count="9">
    <mergeCell ref="B1:F1"/>
    <mergeCell ref="B2:H2"/>
    <mergeCell ref="B3:O3"/>
    <mergeCell ref="B4:T4"/>
    <mergeCell ref="M6:N6"/>
    <mergeCell ref="B163:T163"/>
    <mergeCell ref="Q6:R6"/>
    <mergeCell ref="E6:G6"/>
    <mergeCell ref="A5:T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  <outlinePr summaryBelow="0" summaryRight="0"/>
  </sheetPr>
  <dimension ref="A1:P83"/>
  <sheetViews>
    <sheetView view="pageBreakPreview" zoomScaleNormal="70" zoomScaleSheetLayoutView="100" zoomScalePageLayoutView="0" workbookViewId="0" topLeftCell="C1">
      <selection activeCell="K80" sqref="K80"/>
    </sheetView>
  </sheetViews>
  <sheetFormatPr defaultColWidth="9.140625" defaultRowHeight="12.75"/>
  <cols>
    <col min="1" max="1" width="3.28125" style="0" bestFit="1" customWidth="1"/>
    <col min="2" max="2" width="13.421875" style="0" customWidth="1"/>
    <col min="3" max="3" width="31.7109375" style="0" customWidth="1"/>
    <col min="4" max="4" width="12.57421875" style="0" bestFit="1" customWidth="1"/>
    <col min="5" max="6" width="12.421875" style="0" customWidth="1"/>
    <col min="7" max="7" width="12.7109375" style="0" bestFit="1" customWidth="1"/>
    <col min="8" max="13" width="12.421875" style="0" customWidth="1"/>
  </cols>
  <sheetData>
    <row r="1" spans="2:10" ht="12.75">
      <c r="B1" s="514" t="s">
        <v>212</v>
      </c>
      <c r="C1" s="514"/>
      <c r="D1" s="514"/>
      <c r="E1" s="514"/>
      <c r="F1" s="514"/>
      <c r="G1" s="11"/>
      <c r="H1" s="22"/>
      <c r="I1" s="22"/>
      <c r="J1" s="22"/>
    </row>
    <row r="2" spans="2:16" ht="12.75">
      <c r="B2" s="515" t="s">
        <v>792</v>
      </c>
      <c r="C2" s="515"/>
      <c r="D2" s="515"/>
      <c r="E2" s="515"/>
      <c r="F2" s="515"/>
      <c r="G2" s="515"/>
      <c r="H2" s="515"/>
      <c r="I2" s="515"/>
      <c r="J2" s="10"/>
      <c r="K2" s="1"/>
      <c r="L2" s="1"/>
      <c r="M2" s="1"/>
      <c r="N2" s="1"/>
      <c r="O2" s="1"/>
      <c r="P2" s="1"/>
    </row>
    <row r="3" spans="2:16" ht="12.75">
      <c r="B3" s="515" t="s">
        <v>788</v>
      </c>
      <c r="C3" s="515"/>
      <c r="D3" s="515"/>
      <c r="E3" s="515"/>
      <c r="F3" s="515"/>
      <c r="G3" s="515"/>
      <c r="H3" s="515"/>
      <c r="I3" s="515"/>
      <c r="J3" s="515"/>
      <c r="K3" s="1"/>
      <c r="L3" s="1"/>
      <c r="M3" s="1"/>
      <c r="N3" s="1"/>
      <c r="O3" s="1"/>
      <c r="P3" s="1"/>
    </row>
    <row r="4" spans="1:13" ht="57" customHeight="1">
      <c r="A4" s="579" t="s">
        <v>803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</row>
    <row r="5" spans="1:13" ht="27" customHeight="1">
      <c r="A5" s="215"/>
      <c r="B5" s="283"/>
      <c r="C5" s="258"/>
      <c r="D5" s="258"/>
      <c r="E5" s="576" t="s">
        <v>158</v>
      </c>
      <c r="F5" s="576"/>
      <c r="G5" s="192"/>
      <c r="H5" s="576" t="s">
        <v>159</v>
      </c>
      <c r="I5" s="576"/>
      <c r="J5" s="576" t="s">
        <v>160</v>
      </c>
      <c r="K5" s="576"/>
      <c r="L5" s="576"/>
      <c r="M5" s="258"/>
    </row>
    <row r="6" spans="1:13" ht="12.75">
      <c r="A6" s="230"/>
      <c r="B6" s="284"/>
      <c r="C6" s="285"/>
      <c r="D6" s="285"/>
      <c r="E6" s="258"/>
      <c r="F6" s="258"/>
      <c r="G6" s="286"/>
      <c r="H6" s="258"/>
      <c r="I6" s="258"/>
      <c r="J6" s="258"/>
      <c r="K6" s="576" t="s">
        <v>161</v>
      </c>
      <c r="L6" s="576"/>
      <c r="M6" s="285"/>
    </row>
    <row r="7" spans="1:13" ht="112.5" customHeight="1">
      <c r="A7" s="194" t="s">
        <v>261</v>
      </c>
      <c r="B7" s="194" t="s">
        <v>203</v>
      </c>
      <c r="C7" s="194" t="s">
        <v>162</v>
      </c>
      <c r="D7" s="194" t="s">
        <v>163</v>
      </c>
      <c r="E7" s="194" t="s">
        <v>164</v>
      </c>
      <c r="F7" s="194" t="s">
        <v>165</v>
      </c>
      <c r="G7" s="287" t="s">
        <v>504</v>
      </c>
      <c r="H7" s="194" t="s">
        <v>164</v>
      </c>
      <c r="I7" s="194" t="s">
        <v>165</v>
      </c>
      <c r="J7" s="194" t="s">
        <v>164</v>
      </c>
      <c r="K7" s="201" t="s">
        <v>166</v>
      </c>
      <c r="L7" s="201" t="s">
        <v>167</v>
      </c>
      <c r="M7" s="194" t="s">
        <v>168</v>
      </c>
    </row>
    <row r="8" spans="1:13" ht="13.5" customHeight="1">
      <c r="A8" s="209"/>
      <c r="B8" s="226" t="s">
        <v>130</v>
      </c>
      <c r="C8" s="201" t="s">
        <v>169</v>
      </c>
      <c r="D8" s="201" t="s">
        <v>249</v>
      </c>
      <c r="E8" s="201" t="s">
        <v>520</v>
      </c>
      <c r="F8" s="201" t="s">
        <v>521</v>
      </c>
      <c r="G8" s="201" t="s">
        <v>522</v>
      </c>
      <c r="H8" s="201" t="s">
        <v>523</v>
      </c>
      <c r="I8" s="201" t="s">
        <v>524</v>
      </c>
      <c r="J8" s="201" t="s">
        <v>525</v>
      </c>
      <c r="K8" s="201" t="s">
        <v>526</v>
      </c>
      <c r="L8" s="201" t="s">
        <v>527</v>
      </c>
      <c r="M8" s="201" t="s">
        <v>528</v>
      </c>
    </row>
    <row r="9" spans="1:13" ht="21" customHeight="1">
      <c r="A9" s="99"/>
      <c r="B9" s="574" t="s">
        <v>622</v>
      </c>
      <c r="C9" s="577" t="s">
        <v>170</v>
      </c>
      <c r="D9" s="110" t="s">
        <v>171</v>
      </c>
      <c r="E9" s="112"/>
      <c r="F9" s="112"/>
      <c r="G9" s="112"/>
      <c r="H9" s="112"/>
      <c r="I9" s="112"/>
      <c r="J9" s="112"/>
      <c r="K9" s="113"/>
      <c r="L9" s="112"/>
      <c r="M9" s="112"/>
    </row>
    <row r="10" spans="1:13" ht="20.25" customHeight="1">
      <c r="A10" s="99"/>
      <c r="B10" s="575"/>
      <c r="C10" s="578"/>
      <c r="D10" s="111" t="s">
        <v>172</v>
      </c>
      <c r="E10" s="112"/>
      <c r="F10" s="112"/>
      <c r="G10" s="113"/>
      <c r="H10" s="112"/>
      <c r="I10" s="112"/>
      <c r="J10" s="112"/>
      <c r="K10" s="113"/>
      <c r="L10" s="113"/>
      <c r="M10" s="112"/>
    </row>
    <row r="11" spans="1:13" ht="21.75" customHeight="1">
      <c r="A11" s="99"/>
      <c r="B11" s="575"/>
      <c r="C11" s="572" t="s">
        <v>173</v>
      </c>
      <c r="D11" s="111" t="s">
        <v>171</v>
      </c>
      <c r="E11" s="112"/>
      <c r="F11" s="112"/>
      <c r="G11" s="112"/>
      <c r="H11" s="112"/>
      <c r="I11" s="112"/>
      <c r="J11" s="112"/>
      <c r="K11" s="113"/>
      <c r="L11" s="112"/>
      <c r="M11" s="112"/>
    </row>
    <row r="12" spans="1:13" ht="24" customHeight="1">
      <c r="A12" s="99"/>
      <c r="B12" s="575"/>
      <c r="C12" s="573"/>
      <c r="D12" s="111" t="s">
        <v>172</v>
      </c>
      <c r="E12" s="112"/>
      <c r="F12" s="112"/>
      <c r="G12" s="113"/>
      <c r="H12" s="112"/>
      <c r="I12" s="112"/>
      <c r="J12" s="112"/>
      <c r="K12" s="113"/>
      <c r="L12" s="113"/>
      <c r="M12" s="112"/>
    </row>
    <row r="13" spans="1:13" ht="21.75" customHeight="1">
      <c r="A13" s="99"/>
      <c r="B13" s="575"/>
      <c r="C13" s="572" t="s">
        <v>174</v>
      </c>
      <c r="D13" s="111" t="s">
        <v>171</v>
      </c>
      <c r="E13" s="112"/>
      <c r="F13" s="112"/>
      <c r="G13" s="112"/>
      <c r="H13" s="112"/>
      <c r="I13" s="112"/>
      <c r="J13" s="112"/>
      <c r="K13" s="113"/>
      <c r="L13" s="112"/>
      <c r="M13" s="112"/>
    </row>
    <row r="14" spans="1:13" ht="24" customHeight="1">
      <c r="A14" s="99"/>
      <c r="B14" s="28"/>
      <c r="C14" s="573"/>
      <c r="D14" s="111" t="s">
        <v>172</v>
      </c>
      <c r="E14" s="112"/>
      <c r="F14" s="112"/>
      <c r="G14" s="113"/>
      <c r="H14" s="112"/>
      <c r="I14" s="112"/>
      <c r="J14" s="112"/>
      <c r="K14" s="113"/>
      <c r="L14" s="113"/>
      <c r="M14" s="112"/>
    </row>
    <row r="15" spans="1:13" ht="21.75" customHeight="1">
      <c r="A15" s="99"/>
      <c r="B15" s="28"/>
      <c r="C15" s="572" t="s">
        <v>175</v>
      </c>
      <c r="D15" s="111" t="s">
        <v>171</v>
      </c>
      <c r="E15" s="112">
        <v>1</v>
      </c>
      <c r="F15" s="112"/>
      <c r="G15" s="112"/>
      <c r="H15" s="112"/>
      <c r="I15" s="112"/>
      <c r="J15" s="112">
        <v>1</v>
      </c>
      <c r="K15" s="113"/>
      <c r="L15" s="112"/>
      <c r="M15" s="112"/>
    </row>
    <row r="16" spans="1:13" ht="23.25" customHeight="1">
      <c r="A16" s="99"/>
      <c r="B16" s="28"/>
      <c r="C16" s="573"/>
      <c r="D16" s="111" t="s">
        <v>172</v>
      </c>
      <c r="E16" s="112"/>
      <c r="F16" s="112"/>
      <c r="G16" s="113"/>
      <c r="H16" s="112"/>
      <c r="I16" s="112"/>
      <c r="J16" s="112"/>
      <c r="K16" s="113"/>
      <c r="L16" s="113"/>
      <c r="M16" s="112"/>
    </row>
    <row r="17" spans="1:13" ht="22.5" customHeight="1">
      <c r="A17" s="99"/>
      <c r="B17" s="28"/>
      <c r="C17" s="572" t="s">
        <v>176</v>
      </c>
      <c r="D17" s="111" t="s">
        <v>171</v>
      </c>
      <c r="E17" s="112"/>
      <c r="F17" s="112"/>
      <c r="G17" s="112"/>
      <c r="H17" s="112"/>
      <c r="I17" s="112"/>
      <c r="J17" s="112"/>
      <c r="K17" s="113"/>
      <c r="L17" s="112"/>
      <c r="M17" s="112"/>
    </row>
    <row r="18" spans="1:13" ht="22.5" customHeight="1">
      <c r="A18" s="99"/>
      <c r="B18" s="98"/>
      <c r="C18" s="573"/>
      <c r="D18" s="111" t="s">
        <v>172</v>
      </c>
      <c r="E18" s="112"/>
      <c r="F18" s="112"/>
      <c r="G18" s="113"/>
      <c r="H18" s="112"/>
      <c r="I18" s="112"/>
      <c r="J18" s="112"/>
      <c r="K18" s="113"/>
      <c r="L18" s="113"/>
      <c r="M18" s="112"/>
    </row>
    <row r="19" spans="1:13" ht="25.5" customHeight="1">
      <c r="A19" s="288"/>
      <c r="B19" s="289"/>
      <c r="C19" s="290" t="s">
        <v>177</v>
      </c>
      <c r="D19" s="291" t="s">
        <v>171</v>
      </c>
      <c r="E19" s="260">
        <f>IF((E9+E11+E13+E15+E17)=(H19+J19),(H19+J19),"`ОШ!`")</f>
        <v>1</v>
      </c>
      <c r="F19" s="260">
        <f aca="true" t="shared" si="0" ref="F19:J20">F9+F11+F13+F15+F17</f>
        <v>0</v>
      </c>
      <c r="G19" s="260">
        <f>G9+G11+G13+G15+G17</f>
        <v>0</v>
      </c>
      <c r="H19" s="260">
        <f t="shared" si="0"/>
        <v>0</v>
      </c>
      <c r="I19" s="260">
        <f t="shared" si="0"/>
        <v>0</v>
      </c>
      <c r="J19" s="260">
        <f t="shared" si="0"/>
        <v>1</v>
      </c>
      <c r="K19" s="260" t="s">
        <v>419</v>
      </c>
      <c r="L19" s="260">
        <f>L9+L11+L13+L15+L17</f>
        <v>0</v>
      </c>
      <c r="M19" s="260">
        <f>M9+M11+M13+M15+M17</f>
        <v>0</v>
      </c>
    </row>
    <row r="20" spans="1:13" ht="27" customHeight="1" thickBot="1">
      <c r="A20" s="292"/>
      <c r="B20" s="293"/>
      <c r="C20" s="294" t="s">
        <v>178</v>
      </c>
      <c r="D20" s="295" t="s">
        <v>172</v>
      </c>
      <c r="E20" s="296">
        <f>IF((E10+E12+E14+E16+E18)=(H20+J20),(H20+J20),"`ОШ!`")</f>
        <v>0</v>
      </c>
      <c r="F20" s="296">
        <f t="shared" si="0"/>
        <v>0</v>
      </c>
      <c r="G20" s="296" t="s">
        <v>419</v>
      </c>
      <c r="H20" s="296">
        <f t="shared" si="0"/>
        <v>0</v>
      </c>
      <c r="I20" s="296">
        <f t="shared" si="0"/>
        <v>0</v>
      </c>
      <c r="J20" s="296">
        <f t="shared" si="0"/>
        <v>0</v>
      </c>
      <c r="K20" s="296" t="s">
        <v>419</v>
      </c>
      <c r="L20" s="296" t="s">
        <v>419</v>
      </c>
      <c r="M20" s="296">
        <f>M10+M12+M14+M16+M18</f>
        <v>0</v>
      </c>
    </row>
    <row r="21" spans="1:13" ht="20.25" customHeight="1">
      <c r="A21" s="99"/>
      <c r="B21" s="575" t="s">
        <v>623</v>
      </c>
      <c r="C21" s="581" t="s">
        <v>179</v>
      </c>
      <c r="D21" s="145" t="s">
        <v>171</v>
      </c>
      <c r="E21" s="146">
        <v>1</v>
      </c>
      <c r="F21" s="146"/>
      <c r="G21" s="146"/>
      <c r="H21" s="146"/>
      <c r="I21" s="146"/>
      <c r="J21" s="146">
        <v>1</v>
      </c>
      <c r="K21" s="146">
        <v>1</v>
      </c>
      <c r="L21" s="147"/>
      <c r="M21" s="146"/>
    </row>
    <row r="22" spans="1:13" ht="19.5" customHeight="1">
      <c r="A22" s="99"/>
      <c r="B22" s="575"/>
      <c r="C22" s="573"/>
      <c r="D22" s="111" t="s">
        <v>172</v>
      </c>
      <c r="E22" s="112"/>
      <c r="F22" s="112"/>
      <c r="G22" s="113"/>
      <c r="H22" s="112"/>
      <c r="I22" s="112"/>
      <c r="J22" s="112"/>
      <c r="K22" s="113"/>
      <c r="L22" s="113"/>
      <c r="M22" s="112"/>
    </row>
    <row r="23" spans="1:13" ht="31.5" customHeight="1">
      <c r="A23" s="99"/>
      <c r="B23" s="575"/>
      <c r="C23" s="572" t="s">
        <v>180</v>
      </c>
      <c r="D23" s="111" t="s">
        <v>171</v>
      </c>
      <c r="E23" s="112">
        <v>1</v>
      </c>
      <c r="F23" s="112"/>
      <c r="G23" s="112"/>
      <c r="H23" s="112"/>
      <c r="I23" s="112"/>
      <c r="J23" s="112">
        <v>1</v>
      </c>
      <c r="K23" s="112">
        <v>1</v>
      </c>
      <c r="L23" s="113"/>
      <c r="M23" s="112"/>
    </row>
    <row r="24" spans="1:13" ht="21" customHeight="1">
      <c r="A24" s="99"/>
      <c r="B24" s="575"/>
      <c r="C24" s="573"/>
      <c r="D24" s="111" t="s">
        <v>172</v>
      </c>
      <c r="E24" s="112"/>
      <c r="F24" s="112"/>
      <c r="G24" s="113"/>
      <c r="H24" s="112"/>
      <c r="I24" s="112"/>
      <c r="J24" s="112"/>
      <c r="K24" s="113"/>
      <c r="L24" s="113"/>
      <c r="M24" s="112"/>
    </row>
    <row r="25" spans="1:13" ht="24.75" customHeight="1">
      <c r="A25" s="99"/>
      <c r="B25" s="575"/>
      <c r="C25" s="572" t="s">
        <v>181</v>
      </c>
      <c r="D25" s="111" t="s">
        <v>171</v>
      </c>
      <c r="E25" s="112"/>
      <c r="F25" s="112"/>
      <c r="G25" s="112"/>
      <c r="H25" s="112"/>
      <c r="I25" s="112"/>
      <c r="J25" s="112"/>
      <c r="K25" s="112"/>
      <c r="L25" s="113"/>
      <c r="M25" s="112"/>
    </row>
    <row r="26" spans="1:13" ht="26.25" customHeight="1">
      <c r="A26" s="99"/>
      <c r="B26" s="28"/>
      <c r="C26" s="573"/>
      <c r="D26" s="111" t="s">
        <v>172</v>
      </c>
      <c r="E26" s="112"/>
      <c r="F26" s="112"/>
      <c r="G26" s="113"/>
      <c r="H26" s="112"/>
      <c r="I26" s="112"/>
      <c r="J26" s="112"/>
      <c r="K26" s="113"/>
      <c r="L26" s="113"/>
      <c r="M26" s="112"/>
    </row>
    <row r="27" spans="1:13" ht="24" customHeight="1">
      <c r="A27" s="99"/>
      <c r="B27" s="28"/>
      <c r="C27" s="572" t="s">
        <v>182</v>
      </c>
      <c r="D27" s="111" t="s">
        <v>171</v>
      </c>
      <c r="E27" s="112"/>
      <c r="F27" s="112"/>
      <c r="G27" s="112"/>
      <c r="H27" s="112"/>
      <c r="I27" s="112"/>
      <c r="J27" s="112"/>
      <c r="K27" s="112"/>
      <c r="L27" s="113"/>
      <c r="M27" s="112"/>
    </row>
    <row r="28" spans="1:13" ht="24" customHeight="1">
      <c r="A28" s="99"/>
      <c r="B28" s="28"/>
      <c r="C28" s="573"/>
      <c r="D28" s="111" t="s">
        <v>172</v>
      </c>
      <c r="E28" s="112"/>
      <c r="F28" s="112"/>
      <c r="G28" s="113"/>
      <c r="H28" s="112"/>
      <c r="I28" s="112"/>
      <c r="J28" s="112"/>
      <c r="K28" s="113"/>
      <c r="L28" s="113"/>
      <c r="M28" s="112"/>
    </row>
    <row r="29" spans="1:13" ht="24.75" customHeight="1">
      <c r="A29" s="99"/>
      <c r="B29" s="28"/>
      <c r="C29" s="572" t="s">
        <v>183</v>
      </c>
      <c r="D29" s="111" t="s">
        <v>171</v>
      </c>
      <c r="E29" s="112"/>
      <c r="F29" s="112"/>
      <c r="G29" s="112"/>
      <c r="H29" s="112"/>
      <c r="I29" s="112"/>
      <c r="J29" s="112"/>
      <c r="K29" s="112"/>
      <c r="L29" s="113"/>
      <c r="M29" s="112"/>
    </row>
    <row r="30" spans="1:13" ht="25.5" customHeight="1">
      <c r="A30" s="99"/>
      <c r="B30" s="28"/>
      <c r="C30" s="573"/>
      <c r="D30" s="111" t="s">
        <v>172</v>
      </c>
      <c r="E30" s="112"/>
      <c r="F30" s="112"/>
      <c r="G30" s="113"/>
      <c r="H30" s="112"/>
      <c r="I30" s="112"/>
      <c r="J30" s="112"/>
      <c r="K30" s="113"/>
      <c r="L30" s="113"/>
      <c r="M30" s="112"/>
    </row>
    <row r="31" spans="1:13" ht="25.5" customHeight="1">
      <c r="A31" s="99"/>
      <c r="B31" s="28"/>
      <c r="C31" s="572" t="s">
        <v>184</v>
      </c>
      <c r="D31" s="111" t="s">
        <v>171</v>
      </c>
      <c r="E31" s="112"/>
      <c r="F31" s="112"/>
      <c r="G31" s="112"/>
      <c r="H31" s="112"/>
      <c r="I31" s="112"/>
      <c r="J31" s="112"/>
      <c r="K31" s="112"/>
      <c r="L31" s="113"/>
      <c r="M31" s="112"/>
    </row>
    <row r="32" spans="1:13" ht="27" customHeight="1">
      <c r="A32" s="99"/>
      <c r="B32" s="28"/>
      <c r="C32" s="573"/>
      <c r="D32" s="111" t="s">
        <v>172</v>
      </c>
      <c r="E32" s="112"/>
      <c r="F32" s="112"/>
      <c r="G32" s="113"/>
      <c r="H32" s="112"/>
      <c r="I32" s="112"/>
      <c r="J32" s="112"/>
      <c r="K32" s="113"/>
      <c r="L32" s="113"/>
      <c r="M32" s="112"/>
    </row>
    <row r="33" spans="1:13" ht="27" customHeight="1">
      <c r="A33" s="99"/>
      <c r="B33" s="28"/>
      <c r="C33" s="572" t="s">
        <v>185</v>
      </c>
      <c r="D33" s="111" t="s">
        <v>171</v>
      </c>
      <c r="E33" s="112"/>
      <c r="F33" s="112"/>
      <c r="G33" s="112"/>
      <c r="H33" s="112"/>
      <c r="I33" s="112"/>
      <c r="J33" s="112"/>
      <c r="K33" s="112"/>
      <c r="L33" s="113"/>
      <c r="M33" s="112"/>
    </row>
    <row r="34" spans="1:13" ht="30" customHeight="1">
      <c r="A34" s="99"/>
      <c r="B34" s="28"/>
      <c r="C34" s="573"/>
      <c r="D34" s="111" t="s">
        <v>172</v>
      </c>
      <c r="E34" s="112"/>
      <c r="F34" s="112"/>
      <c r="G34" s="113"/>
      <c r="H34" s="112"/>
      <c r="I34" s="112"/>
      <c r="J34" s="112"/>
      <c r="K34" s="113"/>
      <c r="L34" s="113"/>
      <c r="M34" s="112"/>
    </row>
    <row r="35" spans="1:13" ht="28.5" customHeight="1">
      <c r="A35" s="99"/>
      <c r="B35" s="28"/>
      <c r="C35" s="572" t="s">
        <v>186</v>
      </c>
      <c r="D35" s="111" t="s">
        <v>171</v>
      </c>
      <c r="E35" s="112"/>
      <c r="F35" s="112"/>
      <c r="G35" s="112"/>
      <c r="H35" s="112"/>
      <c r="I35" s="112"/>
      <c r="J35" s="112"/>
      <c r="K35" s="112"/>
      <c r="L35" s="113"/>
      <c r="M35" s="112"/>
    </row>
    <row r="36" spans="1:13" ht="30" customHeight="1">
      <c r="A36" s="99"/>
      <c r="B36" s="28"/>
      <c r="C36" s="573"/>
      <c r="D36" s="111" t="s">
        <v>172</v>
      </c>
      <c r="E36" s="112"/>
      <c r="F36" s="112"/>
      <c r="G36" s="113"/>
      <c r="H36" s="112"/>
      <c r="I36" s="112"/>
      <c r="J36" s="112"/>
      <c r="K36" s="113"/>
      <c r="L36" s="113"/>
      <c r="M36" s="112"/>
    </row>
    <row r="37" spans="1:13" ht="27.75" customHeight="1">
      <c r="A37" s="288"/>
      <c r="B37" s="289"/>
      <c r="C37" s="290" t="s">
        <v>187</v>
      </c>
      <c r="D37" s="291" t="s">
        <v>171</v>
      </c>
      <c r="E37" s="260">
        <f>IF((E21+E23+E25+E27+E29+E31+E33+E35)=(H37+J37),(H37+J37),"`ОШ!`")</f>
        <v>2</v>
      </c>
      <c r="F37" s="260">
        <f aca="true" t="shared" si="1" ref="F37:K37">F21+F23+F25+F27+F29+F31+F33+F35</f>
        <v>0</v>
      </c>
      <c r="G37" s="260">
        <f t="shared" si="1"/>
        <v>0</v>
      </c>
      <c r="H37" s="260">
        <f t="shared" si="1"/>
        <v>0</v>
      </c>
      <c r="I37" s="260">
        <f t="shared" si="1"/>
        <v>0</v>
      </c>
      <c r="J37" s="260">
        <f t="shared" si="1"/>
        <v>2</v>
      </c>
      <c r="K37" s="260">
        <f t="shared" si="1"/>
        <v>2</v>
      </c>
      <c r="L37" s="260" t="s">
        <v>419</v>
      </c>
      <c r="M37" s="260">
        <f>M21+M23+M25+M27+M29+M31+M33+M35</f>
        <v>0</v>
      </c>
    </row>
    <row r="38" spans="1:13" ht="27" customHeight="1" thickBot="1">
      <c r="A38" s="292"/>
      <c r="B38" s="297"/>
      <c r="C38" s="294" t="s">
        <v>188</v>
      </c>
      <c r="D38" s="295" t="s">
        <v>172</v>
      </c>
      <c r="E38" s="296">
        <f>IF((E22+E24+E26+E28+E30+E32+E34+E36)=(H38+J38),(H38+J38),"`ОШ!`")</f>
        <v>0</v>
      </c>
      <c r="F38" s="296">
        <f>F22+F24+F26+F28+F30+F32+F34+F36</f>
        <v>0</v>
      </c>
      <c r="G38" s="296" t="s">
        <v>419</v>
      </c>
      <c r="H38" s="296">
        <f>H22+H24+H26+H28+H30+H32+H34+H36</f>
        <v>0</v>
      </c>
      <c r="I38" s="296">
        <f>I22+I24+I26+I28+I30+I32+I34+I36</f>
        <v>0</v>
      </c>
      <c r="J38" s="296">
        <f>J22+J24+J26+J28+J30+J32+J34+J36</f>
        <v>0</v>
      </c>
      <c r="K38" s="296" t="s">
        <v>419</v>
      </c>
      <c r="L38" s="296" t="s">
        <v>419</v>
      </c>
      <c r="M38" s="296">
        <f>M22+M24+M26+M28+M30+M32+M34+M36</f>
        <v>0</v>
      </c>
    </row>
    <row r="39" spans="1:13" ht="22.5" customHeight="1">
      <c r="A39" s="99"/>
      <c r="B39" s="574" t="s">
        <v>624</v>
      </c>
      <c r="C39" s="581" t="s">
        <v>179</v>
      </c>
      <c r="D39" s="145" t="s">
        <v>171</v>
      </c>
      <c r="E39" s="146"/>
      <c r="F39" s="146"/>
      <c r="G39" s="146"/>
      <c r="H39" s="146"/>
      <c r="I39" s="146"/>
      <c r="J39" s="146"/>
      <c r="K39" s="146"/>
      <c r="L39" s="147"/>
      <c r="M39" s="146"/>
    </row>
    <row r="40" spans="1:13" ht="20.25" customHeight="1">
      <c r="A40" s="99"/>
      <c r="B40" s="575"/>
      <c r="C40" s="573"/>
      <c r="D40" s="111" t="s">
        <v>172</v>
      </c>
      <c r="E40" s="112"/>
      <c r="F40" s="112"/>
      <c r="G40" s="113"/>
      <c r="H40" s="112"/>
      <c r="I40" s="112"/>
      <c r="J40" s="112"/>
      <c r="K40" s="113"/>
      <c r="L40" s="113"/>
      <c r="M40" s="112"/>
    </row>
    <row r="41" spans="1:13" ht="21" customHeight="1">
      <c r="A41" s="99"/>
      <c r="B41" s="575"/>
      <c r="C41" s="572" t="s">
        <v>180</v>
      </c>
      <c r="D41" s="111" t="s">
        <v>171</v>
      </c>
      <c r="E41" s="112"/>
      <c r="F41" s="112"/>
      <c r="G41" s="112"/>
      <c r="H41" s="112"/>
      <c r="I41" s="112"/>
      <c r="J41" s="112"/>
      <c r="K41" s="112"/>
      <c r="L41" s="113"/>
      <c r="M41" s="112"/>
    </row>
    <row r="42" spans="1:13" ht="21" customHeight="1">
      <c r="A42" s="99"/>
      <c r="B42" s="575"/>
      <c r="C42" s="573"/>
      <c r="D42" s="111" t="s">
        <v>172</v>
      </c>
      <c r="E42" s="112"/>
      <c r="F42" s="112"/>
      <c r="G42" s="113"/>
      <c r="H42" s="112"/>
      <c r="I42" s="112"/>
      <c r="J42" s="112"/>
      <c r="K42" s="113"/>
      <c r="L42" s="113"/>
      <c r="M42" s="112"/>
    </row>
    <row r="43" spans="1:13" ht="22.5" customHeight="1">
      <c r="A43" s="99"/>
      <c r="B43" s="575"/>
      <c r="C43" s="572" t="s">
        <v>181</v>
      </c>
      <c r="D43" s="111" t="s">
        <v>171</v>
      </c>
      <c r="E43" s="112"/>
      <c r="F43" s="112"/>
      <c r="G43" s="112"/>
      <c r="H43" s="112"/>
      <c r="I43" s="112"/>
      <c r="J43" s="112"/>
      <c r="K43" s="112"/>
      <c r="L43" s="113"/>
      <c r="M43" s="112"/>
    </row>
    <row r="44" spans="1:13" ht="24" customHeight="1">
      <c r="A44" s="99"/>
      <c r="B44" s="28"/>
      <c r="C44" s="573"/>
      <c r="D44" s="111" t="s">
        <v>172</v>
      </c>
      <c r="E44" s="112"/>
      <c r="F44" s="112"/>
      <c r="G44" s="113"/>
      <c r="H44" s="112"/>
      <c r="I44" s="112"/>
      <c r="J44" s="112"/>
      <c r="K44" s="113"/>
      <c r="L44" s="113"/>
      <c r="M44" s="112"/>
    </row>
    <row r="45" spans="1:13" ht="23.25" customHeight="1">
      <c r="A45" s="99"/>
      <c r="B45" s="28"/>
      <c r="C45" s="572" t="s">
        <v>182</v>
      </c>
      <c r="D45" s="111" t="s">
        <v>171</v>
      </c>
      <c r="E45" s="112"/>
      <c r="F45" s="112"/>
      <c r="G45" s="112"/>
      <c r="H45" s="112"/>
      <c r="I45" s="112"/>
      <c r="J45" s="112"/>
      <c r="K45" s="112"/>
      <c r="L45" s="113"/>
      <c r="M45" s="112"/>
    </row>
    <row r="46" spans="1:13" ht="25.5" customHeight="1">
      <c r="A46" s="99"/>
      <c r="B46" s="28"/>
      <c r="C46" s="573"/>
      <c r="D46" s="111" t="s">
        <v>172</v>
      </c>
      <c r="E46" s="112"/>
      <c r="F46" s="112"/>
      <c r="G46" s="113"/>
      <c r="H46" s="112"/>
      <c r="I46" s="112"/>
      <c r="J46" s="112"/>
      <c r="K46" s="113"/>
      <c r="L46" s="113"/>
      <c r="M46" s="112"/>
    </row>
    <row r="47" spans="1:13" ht="27" customHeight="1">
      <c r="A47" s="99"/>
      <c r="B47" s="28"/>
      <c r="C47" s="572" t="s">
        <v>183</v>
      </c>
      <c r="D47" s="111" t="s">
        <v>171</v>
      </c>
      <c r="E47" s="112"/>
      <c r="F47" s="112"/>
      <c r="G47" s="112"/>
      <c r="H47" s="112"/>
      <c r="I47" s="112"/>
      <c r="J47" s="112"/>
      <c r="K47" s="112"/>
      <c r="L47" s="113"/>
      <c r="M47" s="112"/>
    </row>
    <row r="48" spans="1:13" ht="27" customHeight="1">
      <c r="A48" s="99"/>
      <c r="B48" s="28"/>
      <c r="C48" s="573"/>
      <c r="D48" s="111" t="s">
        <v>172</v>
      </c>
      <c r="E48" s="112"/>
      <c r="F48" s="112"/>
      <c r="G48" s="113"/>
      <c r="H48" s="112"/>
      <c r="I48" s="112"/>
      <c r="J48" s="112"/>
      <c r="K48" s="113"/>
      <c r="L48" s="113"/>
      <c r="M48" s="112"/>
    </row>
    <row r="49" spans="1:13" ht="24" customHeight="1">
      <c r="A49" s="99"/>
      <c r="B49" s="28"/>
      <c r="C49" s="572" t="s">
        <v>184</v>
      </c>
      <c r="D49" s="111" t="s">
        <v>171</v>
      </c>
      <c r="E49" s="112">
        <v>1</v>
      </c>
      <c r="F49" s="112"/>
      <c r="G49" s="112"/>
      <c r="H49" s="112"/>
      <c r="I49" s="112"/>
      <c r="J49" s="112">
        <v>1</v>
      </c>
      <c r="K49" s="112">
        <v>1</v>
      </c>
      <c r="L49" s="113"/>
      <c r="M49" s="112"/>
    </row>
    <row r="50" spans="1:13" ht="24" customHeight="1">
      <c r="A50" s="99"/>
      <c r="B50" s="28"/>
      <c r="C50" s="573"/>
      <c r="D50" s="111" t="s">
        <v>172</v>
      </c>
      <c r="E50" s="112"/>
      <c r="F50" s="112"/>
      <c r="G50" s="113"/>
      <c r="H50" s="112"/>
      <c r="I50" s="112"/>
      <c r="J50" s="112"/>
      <c r="K50" s="113"/>
      <c r="L50" s="113"/>
      <c r="M50" s="112"/>
    </row>
    <row r="51" spans="1:13" ht="21" customHeight="1">
      <c r="A51" s="99"/>
      <c r="B51" s="28"/>
      <c r="C51" s="572" t="s">
        <v>189</v>
      </c>
      <c r="D51" s="111" t="s">
        <v>171</v>
      </c>
      <c r="E51" s="112"/>
      <c r="F51" s="112"/>
      <c r="G51" s="112"/>
      <c r="H51" s="112"/>
      <c r="I51" s="112"/>
      <c r="J51" s="112"/>
      <c r="K51" s="112"/>
      <c r="L51" s="113"/>
      <c r="M51" s="112"/>
    </row>
    <row r="52" spans="1:13" ht="23.25" customHeight="1">
      <c r="A52" s="99"/>
      <c r="B52" s="28"/>
      <c r="C52" s="573"/>
      <c r="D52" s="111" t="s">
        <v>172</v>
      </c>
      <c r="E52" s="112"/>
      <c r="F52" s="112"/>
      <c r="G52" s="113"/>
      <c r="H52" s="112"/>
      <c r="I52" s="112"/>
      <c r="J52" s="112"/>
      <c r="K52" s="113"/>
      <c r="L52" s="113"/>
      <c r="M52" s="112"/>
    </row>
    <row r="53" spans="1:13" ht="25.5" customHeight="1">
      <c r="A53" s="99"/>
      <c r="B53" s="28"/>
      <c r="C53" s="572" t="s">
        <v>186</v>
      </c>
      <c r="D53" s="111" t="s">
        <v>171</v>
      </c>
      <c r="E53" s="112"/>
      <c r="F53" s="112"/>
      <c r="G53" s="112"/>
      <c r="H53" s="112"/>
      <c r="I53" s="112"/>
      <c r="J53" s="112"/>
      <c r="K53" s="112"/>
      <c r="L53" s="113"/>
      <c r="M53" s="112"/>
    </row>
    <row r="54" spans="1:13" ht="26.25" customHeight="1">
      <c r="A54" s="99"/>
      <c r="B54" s="28"/>
      <c r="C54" s="573"/>
      <c r="D54" s="111" t="s">
        <v>172</v>
      </c>
      <c r="E54" s="112"/>
      <c r="F54" s="112"/>
      <c r="G54" s="113"/>
      <c r="H54" s="112"/>
      <c r="I54" s="112"/>
      <c r="J54" s="112"/>
      <c r="K54" s="113"/>
      <c r="L54" s="113"/>
      <c r="M54" s="112"/>
    </row>
    <row r="55" spans="1:13" ht="28.5" customHeight="1">
      <c r="A55" s="288"/>
      <c r="B55" s="289"/>
      <c r="C55" s="290" t="s">
        <v>191</v>
      </c>
      <c r="D55" s="291" t="s">
        <v>171</v>
      </c>
      <c r="E55" s="260">
        <f>IF((E39+E41+E43+E45+E47+E49+E51+E53)=(H55+J55),(H55+J55),"`ОШ!`")</f>
        <v>1</v>
      </c>
      <c r="F55" s="260">
        <f aca="true" t="shared" si="2" ref="F55:K56">F39+F41+F43+F45+F47+F49+F51+F53</f>
        <v>0</v>
      </c>
      <c r="G55" s="260">
        <f>G39+G41+G43+G45+G47+G49+G51+G53</f>
        <v>0</v>
      </c>
      <c r="H55" s="260">
        <f t="shared" si="2"/>
        <v>0</v>
      </c>
      <c r="I55" s="260">
        <f t="shared" si="2"/>
        <v>0</v>
      </c>
      <c r="J55" s="260">
        <f t="shared" si="2"/>
        <v>1</v>
      </c>
      <c r="K55" s="260">
        <f t="shared" si="2"/>
        <v>1</v>
      </c>
      <c r="L55" s="260" t="s">
        <v>419</v>
      </c>
      <c r="M55" s="260">
        <f>M39+M41+M43+M45+M47+M49+M51+M53</f>
        <v>0</v>
      </c>
    </row>
    <row r="56" spans="1:13" ht="28.5" customHeight="1" thickBot="1">
      <c r="A56" s="292"/>
      <c r="B56" s="297"/>
      <c r="C56" s="294" t="s">
        <v>192</v>
      </c>
      <c r="D56" s="295" t="s">
        <v>172</v>
      </c>
      <c r="E56" s="296">
        <f>IF((E40+E42+E44+E46+E48+E50+E52+E54)=(H56+J56),(H56+J56),"`ОШ!`")</f>
        <v>0</v>
      </c>
      <c r="F56" s="296">
        <f t="shared" si="2"/>
        <v>0</v>
      </c>
      <c r="G56" s="296" t="s">
        <v>419</v>
      </c>
      <c r="H56" s="296">
        <f t="shared" si="2"/>
        <v>0</v>
      </c>
      <c r="I56" s="296">
        <f t="shared" si="2"/>
        <v>0</v>
      </c>
      <c r="J56" s="296">
        <f t="shared" si="2"/>
        <v>0</v>
      </c>
      <c r="K56" s="296" t="s">
        <v>419</v>
      </c>
      <c r="L56" s="296" t="s">
        <v>419</v>
      </c>
      <c r="M56" s="296">
        <f>M40+M42+M44+M46+M48+M50+M52+M54</f>
        <v>0</v>
      </c>
    </row>
    <row r="57" spans="1:13" ht="24" customHeight="1">
      <c r="A57" s="99"/>
      <c r="B57" s="574" t="s">
        <v>625</v>
      </c>
      <c r="C57" s="581" t="s">
        <v>193</v>
      </c>
      <c r="D57" s="145" t="s">
        <v>171</v>
      </c>
      <c r="E57" s="146"/>
      <c r="F57" s="146"/>
      <c r="G57" s="149"/>
      <c r="H57" s="146"/>
      <c r="I57" s="146"/>
      <c r="J57" s="146"/>
      <c r="K57" s="147"/>
      <c r="L57" s="147"/>
      <c r="M57" s="146"/>
    </row>
    <row r="58" spans="1:13" ht="24" customHeight="1">
      <c r="A58" s="99"/>
      <c r="B58" s="575"/>
      <c r="C58" s="573"/>
      <c r="D58" s="111" t="s">
        <v>172</v>
      </c>
      <c r="E58" s="112"/>
      <c r="F58" s="112"/>
      <c r="G58" s="113"/>
      <c r="H58" s="112"/>
      <c r="I58" s="112"/>
      <c r="J58" s="112"/>
      <c r="K58" s="112"/>
      <c r="L58" s="113"/>
      <c r="M58" s="112"/>
    </row>
    <row r="59" spans="1:13" ht="24" customHeight="1">
      <c r="A59" s="99"/>
      <c r="B59" s="575"/>
      <c r="C59" s="572" t="s">
        <v>194</v>
      </c>
      <c r="D59" s="111" t="s">
        <v>171</v>
      </c>
      <c r="E59" s="112"/>
      <c r="F59" s="112"/>
      <c r="G59" s="150"/>
      <c r="H59" s="112"/>
      <c r="I59" s="112"/>
      <c r="J59" s="112"/>
      <c r="K59" s="113"/>
      <c r="L59" s="113"/>
      <c r="M59" s="112"/>
    </row>
    <row r="60" spans="1:13" ht="24" customHeight="1">
      <c r="A60" s="99"/>
      <c r="B60" s="575"/>
      <c r="C60" s="573"/>
      <c r="D60" s="111" t="s">
        <v>172</v>
      </c>
      <c r="E60" s="112"/>
      <c r="F60" s="112"/>
      <c r="G60" s="113"/>
      <c r="H60" s="112"/>
      <c r="I60" s="112"/>
      <c r="J60" s="112"/>
      <c r="K60" s="112"/>
      <c r="L60" s="113"/>
      <c r="M60" s="112"/>
    </row>
    <row r="61" spans="1:13" ht="24" customHeight="1">
      <c r="A61" s="99"/>
      <c r="B61" s="575"/>
      <c r="C61" s="572" t="s">
        <v>195</v>
      </c>
      <c r="D61" s="111" t="s">
        <v>171</v>
      </c>
      <c r="E61" s="112"/>
      <c r="F61" s="112"/>
      <c r="G61" s="150"/>
      <c r="H61" s="112"/>
      <c r="I61" s="112"/>
      <c r="J61" s="112"/>
      <c r="K61" s="113"/>
      <c r="L61" s="113"/>
      <c r="M61" s="112"/>
    </row>
    <row r="62" spans="1:13" ht="24.75" customHeight="1">
      <c r="A62" s="99"/>
      <c r="B62" s="97"/>
      <c r="C62" s="573"/>
      <c r="D62" s="111" t="s">
        <v>172</v>
      </c>
      <c r="E62" s="112"/>
      <c r="F62" s="112"/>
      <c r="G62" s="113"/>
      <c r="H62" s="112"/>
      <c r="I62" s="112"/>
      <c r="J62" s="112"/>
      <c r="K62" s="112"/>
      <c r="L62" s="113"/>
      <c r="M62" s="112"/>
    </row>
    <row r="63" spans="1:13" ht="26.25" customHeight="1">
      <c r="A63" s="99"/>
      <c r="B63" s="97"/>
      <c r="C63" s="572" t="s">
        <v>196</v>
      </c>
      <c r="D63" s="111" t="s">
        <v>171</v>
      </c>
      <c r="E63" s="112"/>
      <c r="F63" s="112"/>
      <c r="G63" s="150"/>
      <c r="H63" s="112"/>
      <c r="I63" s="112"/>
      <c r="J63" s="112"/>
      <c r="K63" s="113"/>
      <c r="L63" s="113"/>
      <c r="M63" s="112"/>
    </row>
    <row r="64" spans="1:13" ht="25.5" customHeight="1">
      <c r="A64" s="99"/>
      <c r="B64" s="97"/>
      <c r="C64" s="573"/>
      <c r="D64" s="111" t="s">
        <v>172</v>
      </c>
      <c r="E64" s="112"/>
      <c r="F64" s="112"/>
      <c r="G64" s="113"/>
      <c r="H64" s="112"/>
      <c r="I64" s="112"/>
      <c r="J64" s="112"/>
      <c r="K64" s="112"/>
      <c r="L64" s="113"/>
      <c r="M64" s="112"/>
    </row>
    <row r="65" spans="1:13" ht="28.5" customHeight="1">
      <c r="A65" s="99"/>
      <c r="B65" s="97"/>
      <c r="C65" s="572" t="s">
        <v>197</v>
      </c>
      <c r="D65" s="111" t="s">
        <v>171</v>
      </c>
      <c r="E65" s="112"/>
      <c r="F65" s="112"/>
      <c r="G65" s="150"/>
      <c r="H65" s="112"/>
      <c r="I65" s="112"/>
      <c r="J65" s="112"/>
      <c r="K65" s="113"/>
      <c r="L65" s="113"/>
      <c r="M65" s="112"/>
    </row>
    <row r="66" spans="1:13" ht="27" customHeight="1">
      <c r="A66" s="99"/>
      <c r="B66" s="97"/>
      <c r="C66" s="573"/>
      <c r="D66" s="111" t="s">
        <v>172</v>
      </c>
      <c r="E66" s="112">
        <v>1</v>
      </c>
      <c r="F66" s="112"/>
      <c r="G66" s="113"/>
      <c r="H66" s="112"/>
      <c r="I66" s="112"/>
      <c r="J66" s="112">
        <v>1</v>
      </c>
      <c r="K66" s="112">
        <v>1</v>
      </c>
      <c r="L66" s="113"/>
      <c r="M66" s="112"/>
    </row>
    <row r="67" spans="1:13" ht="24.75" customHeight="1">
      <c r="A67" s="99"/>
      <c r="B67" s="97"/>
      <c r="C67" s="572" t="s">
        <v>198</v>
      </c>
      <c r="D67" s="111" t="s">
        <v>171</v>
      </c>
      <c r="E67" s="112"/>
      <c r="F67" s="112"/>
      <c r="G67" s="150"/>
      <c r="H67" s="112"/>
      <c r="I67" s="112"/>
      <c r="J67" s="112"/>
      <c r="K67" s="113"/>
      <c r="L67" s="113"/>
      <c r="M67" s="112"/>
    </row>
    <row r="68" spans="1:13" ht="26.25" customHeight="1">
      <c r="A68" s="99"/>
      <c r="B68" s="97"/>
      <c r="C68" s="573"/>
      <c r="D68" s="111" t="s">
        <v>172</v>
      </c>
      <c r="E68" s="112"/>
      <c r="F68" s="112"/>
      <c r="G68" s="113"/>
      <c r="H68" s="112"/>
      <c r="I68" s="112"/>
      <c r="J68" s="112"/>
      <c r="K68" s="112"/>
      <c r="L68" s="113"/>
      <c r="M68" s="112"/>
    </row>
    <row r="69" spans="1:13" ht="27.75" customHeight="1">
      <c r="A69" s="288"/>
      <c r="B69" s="289"/>
      <c r="C69" s="290" t="s">
        <v>199</v>
      </c>
      <c r="D69" s="291" t="s">
        <v>171</v>
      </c>
      <c r="E69" s="260">
        <f>IF((E57+E59+E61+E63+E65+E67)=(H69+J69),(H69+J69),"`ОШ!`")</f>
        <v>0</v>
      </c>
      <c r="F69" s="260">
        <f aca="true" t="shared" si="3" ref="F69:J70">F57+F59+F61+F63+F65+F67</f>
        <v>0</v>
      </c>
      <c r="G69" s="260">
        <f>G57+G59+G61+G63+G65+G67</f>
        <v>0</v>
      </c>
      <c r="H69" s="260">
        <f t="shared" si="3"/>
        <v>0</v>
      </c>
      <c r="I69" s="260">
        <f t="shared" si="3"/>
        <v>0</v>
      </c>
      <c r="J69" s="260">
        <f t="shared" si="3"/>
        <v>0</v>
      </c>
      <c r="K69" s="260" t="s">
        <v>419</v>
      </c>
      <c r="L69" s="260" t="s">
        <v>419</v>
      </c>
      <c r="M69" s="260">
        <f>M57+M59+M61+M63+M65+M67</f>
        <v>0</v>
      </c>
    </row>
    <row r="70" spans="1:13" ht="29.25" customHeight="1" thickBot="1">
      <c r="A70" s="292"/>
      <c r="B70" s="297"/>
      <c r="C70" s="294" t="s">
        <v>200</v>
      </c>
      <c r="D70" s="295" t="s">
        <v>172</v>
      </c>
      <c r="E70" s="296">
        <f>IF((E58+E60+E62+E64+E66+E68)=(H70+J70),(H70+J70),"`ОШ!`")</f>
        <v>1</v>
      </c>
      <c r="F70" s="296">
        <f t="shared" si="3"/>
        <v>0</v>
      </c>
      <c r="G70" s="296" t="s">
        <v>419</v>
      </c>
      <c r="H70" s="296">
        <f t="shared" si="3"/>
        <v>0</v>
      </c>
      <c r="I70" s="296">
        <f t="shared" si="3"/>
        <v>0</v>
      </c>
      <c r="J70" s="296">
        <f t="shared" si="3"/>
        <v>1</v>
      </c>
      <c r="K70" s="296">
        <f>K58+K60+K62+K64+K66+K68</f>
        <v>1</v>
      </c>
      <c r="L70" s="296" t="s">
        <v>419</v>
      </c>
      <c r="M70" s="296">
        <f>M58+M60+M62+M64+M66+M68</f>
        <v>0</v>
      </c>
    </row>
    <row r="71" spans="1:13" ht="41.25" customHeight="1" thickBot="1">
      <c r="A71" s="298"/>
      <c r="B71" s="299" t="s">
        <v>626</v>
      </c>
      <c r="C71" s="300" t="s">
        <v>581</v>
      </c>
      <c r="D71" s="301" t="s">
        <v>172</v>
      </c>
      <c r="E71" s="302">
        <v>16</v>
      </c>
      <c r="F71" s="302"/>
      <c r="G71" s="302" t="s">
        <v>419</v>
      </c>
      <c r="H71" s="302"/>
      <c r="I71" s="302"/>
      <c r="J71" s="302">
        <v>16</v>
      </c>
      <c r="K71" s="302" t="s">
        <v>419</v>
      </c>
      <c r="L71" s="302" t="s">
        <v>419</v>
      </c>
      <c r="M71" s="302"/>
    </row>
    <row r="72" spans="1:13" ht="66" customHeight="1">
      <c r="A72" s="100"/>
      <c r="B72" s="574" t="s">
        <v>627</v>
      </c>
      <c r="C72" s="148" t="s">
        <v>201</v>
      </c>
      <c r="D72" s="145" t="s">
        <v>171</v>
      </c>
      <c r="E72" s="146">
        <v>2</v>
      </c>
      <c r="F72" s="146"/>
      <c r="G72" s="146"/>
      <c r="H72" s="146"/>
      <c r="I72" s="146"/>
      <c r="J72" s="146">
        <v>2</v>
      </c>
      <c r="K72" s="147"/>
      <c r="L72" s="147"/>
      <c r="M72" s="146"/>
    </row>
    <row r="73" spans="1:13" ht="47.25" customHeight="1">
      <c r="A73" s="100"/>
      <c r="B73" s="575"/>
      <c r="C73" s="96" t="s">
        <v>206</v>
      </c>
      <c r="D73" s="111" t="s">
        <v>171</v>
      </c>
      <c r="E73" s="112">
        <v>2</v>
      </c>
      <c r="F73" s="112"/>
      <c r="G73" s="112"/>
      <c r="H73" s="112"/>
      <c r="I73" s="112"/>
      <c r="J73" s="112">
        <v>2</v>
      </c>
      <c r="K73" s="113"/>
      <c r="L73" s="113"/>
      <c r="M73" s="112"/>
    </row>
    <row r="74" spans="1:13" ht="66.75" customHeight="1">
      <c r="A74" s="100"/>
      <c r="B74" s="97"/>
      <c r="C74" s="96" t="s">
        <v>207</v>
      </c>
      <c r="D74" s="111" t="s">
        <v>171</v>
      </c>
      <c r="E74" s="112"/>
      <c r="F74" s="112"/>
      <c r="G74" s="112"/>
      <c r="H74" s="112"/>
      <c r="I74" s="112"/>
      <c r="J74" s="112"/>
      <c r="K74" s="113"/>
      <c r="L74" s="113"/>
      <c r="M74" s="112"/>
    </row>
    <row r="75" spans="1:13" ht="45" customHeight="1">
      <c r="A75" s="100"/>
      <c r="B75" s="97"/>
      <c r="C75" s="96" t="s">
        <v>208</v>
      </c>
      <c r="D75" s="111" t="s">
        <v>172</v>
      </c>
      <c r="E75" s="112"/>
      <c r="F75" s="112"/>
      <c r="G75" s="113"/>
      <c r="H75" s="112"/>
      <c r="I75" s="112"/>
      <c r="J75" s="112"/>
      <c r="K75" s="113"/>
      <c r="L75" s="113"/>
      <c r="M75" s="112"/>
    </row>
    <row r="76" spans="1:13" ht="36" customHeight="1">
      <c r="A76" s="100"/>
      <c r="B76" s="97"/>
      <c r="C76" s="96" t="s">
        <v>209</v>
      </c>
      <c r="D76" s="111" t="s">
        <v>172</v>
      </c>
      <c r="E76" s="112"/>
      <c r="F76" s="112"/>
      <c r="G76" s="113"/>
      <c r="H76" s="112"/>
      <c r="I76" s="112"/>
      <c r="J76" s="112"/>
      <c r="K76" s="113"/>
      <c r="L76" s="113"/>
      <c r="M76" s="112"/>
    </row>
    <row r="77" spans="1:13" ht="25.5" customHeight="1">
      <c r="A77" s="288"/>
      <c r="B77" s="289"/>
      <c r="C77" s="290" t="s">
        <v>210</v>
      </c>
      <c r="D77" s="291" t="s">
        <v>171</v>
      </c>
      <c r="E77" s="260">
        <f>IF((E72+E73+E74)=(H77+J77),(H77+J77),"`ОШ!`")</f>
        <v>4</v>
      </c>
      <c r="F77" s="260">
        <f>F72+F73+F74</f>
        <v>0</v>
      </c>
      <c r="G77" s="260">
        <f>G72+G73+G74</f>
        <v>0</v>
      </c>
      <c r="H77" s="260">
        <f>H72+H73+H74</f>
        <v>0</v>
      </c>
      <c r="I77" s="260">
        <f>I72+I73+I74</f>
        <v>0</v>
      </c>
      <c r="J77" s="260">
        <f>J72+J73+J74</f>
        <v>4</v>
      </c>
      <c r="K77" s="260" t="s">
        <v>419</v>
      </c>
      <c r="L77" s="260" t="s">
        <v>419</v>
      </c>
      <c r="M77" s="260">
        <f>M72+M73+M74</f>
        <v>0</v>
      </c>
    </row>
    <row r="78" spans="1:13" ht="27" customHeight="1" thickBot="1">
      <c r="A78" s="292"/>
      <c r="B78" s="297"/>
      <c r="C78" s="294" t="s">
        <v>211</v>
      </c>
      <c r="D78" s="295" t="s">
        <v>172</v>
      </c>
      <c r="E78" s="296">
        <f>IF((E75+E76)=(H78+J78),(H78+J78),"`ОШ!`")</f>
        <v>0</v>
      </c>
      <c r="F78" s="296">
        <f>F75+F76</f>
        <v>0</v>
      </c>
      <c r="G78" s="296" t="s">
        <v>419</v>
      </c>
      <c r="H78" s="296">
        <f>H75+H76</f>
        <v>0</v>
      </c>
      <c r="I78" s="296">
        <f>I75+I76</f>
        <v>0</v>
      </c>
      <c r="J78" s="296">
        <f>J75+J76</f>
        <v>0</v>
      </c>
      <c r="K78" s="296" t="s">
        <v>419</v>
      </c>
      <c r="L78" s="296" t="s">
        <v>419</v>
      </c>
      <c r="M78" s="296">
        <f>M75+M76</f>
        <v>0</v>
      </c>
    </row>
    <row r="79" spans="1:13" ht="24" customHeight="1">
      <c r="A79" s="303"/>
      <c r="B79" s="304"/>
      <c r="C79" s="313" t="s">
        <v>15</v>
      </c>
      <c r="D79" s="305" t="s">
        <v>171</v>
      </c>
      <c r="E79" s="306">
        <f>E19+E37+E55+E69+E77</f>
        <v>8</v>
      </c>
      <c r="F79" s="306">
        <f aca="true" t="shared" si="4" ref="F79:M79">F19+F37+F55+F69+F77</f>
        <v>0</v>
      </c>
      <c r="G79" s="306">
        <f>G19+G37+G55+G69+G77</f>
        <v>0</v>
      </c>
      <c r="H79" s="306">
        <f t="shared" si="4"/>
        <v>0</v>
      </c>
      <c r="I79" s="306">
        <f t="shared" si="4"/>
        <v>0</v>
      </c>
      <c r="J79" s="306">
        <f t="shared" si="4"/>
        <v>8</v>
      </c>
      <c r="K79" s="306">
        <f>K37+K55</f>
        <v>3</v>
      </c>
      <c r="L79" s="306">
        <f>L19</f>
        <v>0</v>
      </c>
      <c r="M79" s="306">
        <f t="shared" si="4"/>
        <v>0</v>
      </c>
    </row>
    <row r="80" spans="1:13" ht="25.5" customHeight="1">
      <c r="A80" s="307"/>
      <c r="B80" s="308"/>
      <c r="C80" s="309"/>
      <c r="D80" s="310" t="s">
        <v>172</v>
      </c>
      <c r="E80" s="311">
        <f>E20+E38+E56+E70+E71+E78</f>
        <v>17</v>
      </c>
      <c r="F80" s="311">
        <f aca="true" t="shared" si="5" ref="F80:M80">F20+F38+F56+F70+F71+F78</f>
        <v>0</v>
      </c>
      <c r="G80" s="312" t="s">
        <v>419</v>
      </c>
      <c r="H80" s="311">
        <f t="shared" si="5"/>
        <v>0</v>
      </c>
      <c r="I80" s="311">
        <f t="shared" si="5"/>
        <v>0</v>
      </c>
      <c r="J80" s="311">
        <f t="shared" si="5"/>
        <v>17</v>
      </c>
      <c r="K80" s="311">
        <f>K70</f>
        <v>1</v>
      </c>
      <c r="L80" s="311" t="s">
        <v>419</v>
      </c>
      <c r="M80" s="311">
        <f t="shared" si="5"/>
        <v>0</v>
      </c>
    </row>
    <row r="81" spans="3:13" ht="12.75"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</row>
    <row r="83" spans="2:3" ht="12.75">
      <c r="B83" s="582" t="s">
        <v>410</v>
      </c>
      <c r="C83" s="582"/>
    </row>
  </sheetData>
  <sheetProtection/>
  <mergeCells count="41">
    <mergeCell ref="C39:C40"/>
    <mergeCell ref="C15:C16"/>
    <mergeCell ref="B83:C83"/>
    <mergeCell ref="B39:B43"/>
    <mergeCell ref="B57:B61"/>
    <mergeCell ref="B72:B73"/>
    <mergeCell ref="C63:C64"/>
    <mergeCell ref="C57:C58"/>
    <mergeCell ref="C67:C68"/>
    <mergeCell ref="C61:C62"/>
    <mergeCell ref="C47:C48"/>
    <mergeCell ref="C59:C60"/>
    <mergeCell ref="B1:F1"/>
    <mergeCell ref="B2:I2"/>
    <mergeCell ref="B3:J3"/>
    <mergeCell ref="E5:F5"/>
    <mergeCell ref="H5:I5"/>
    <mergeCell ref="C49:C50"/>
    <mergeCell ref="C29:C30"/>
    <mergeCell ref="C27:C28"/>
    <mergeCell ref="C43:C44"/>
    <mergeCell ref="B21:B25"/>
    <mergeCell ref="A4:M4"/>
    <mergeCell ref="J5:L5"/>
    <mergeCell ref="C65:C66"/>
    <mergeCell ref="C35:C36"/>
    <mergeCell ref="C21:C22"/>
    <mergeCell ref="C23:C24"/>
    <mergeCell ref="C25:C26"/>
    <mergeCell ref="C11:C12"/>
    <mergeCell ref="C13:C14"/>
    <mergeCell ref="C53:C54"/>
    <mergeCell ref="B9:B13"/>
    <mergeCell ref="C31:C32"/>
    <mergeCell ref="C17:C18"/>
    <mergeCell ref="K6:L6"/>
    <mergeCell ref="C45:C46"/>
    <mergeCell ref="C51:C52"/>
    <mergeCell ref="C41:C42"/>
    <mergeCell ref="C33:C34"/>
    <mergeCell ref="C9:C10"/>
  </mergeCells>
  <printOptions horizontalCentered="1"/>
  <pageMargins left="0.1968503937007874" right="0.1968503937007874" top="0.5905511811023623" bottom="0.1968503937007874" header="0.3937007874015748" footer="0.3937007874015748"/>
  <pageSetup firstPageNumber="54" useFirstPageNumber="1" horizontalDpi="600" verticalDpi="600" orientation="landscape" paperSize="9" scale="75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U93"/>
  <sheetViews>
    <sheetView view="pageBreakPreview" zoomScale="90" zoomScaleNormal="70" zoomScaleSheetLayoutView="90" zoomScalePageLayoutView="0" workbookViewId="0" topLeftCell="A3">
      <selection activeCell="M15" sqref="M14:M15"/>
    </sheetView>
  </sheetViews>
  <sheetFormatPr defaultColWidth="9.140625" defaultRowHeight="12.75"/>
  <cols>
    <col min="1" max="1" width="3.28125" style="0" customWidth="1"/>
    <col min="2" max="2" width="26.28125" style="0" bestFit="1" customWidth="1"/>
    <col min="3" max="3" width="6.7109375" style="0" customWidth="1"/>
    <col min="4" max="4" width="7.57421875" style="0" customWidth="1"/>
    <col min="5" max="5" width="8.00390625" style="0" customWidth="1"/>
    <col min="6" max="6" width="9.7109375" style="0" customWidth="1"/>
    <col min="7" max="7" width="7.28125" style="0" customWidth="1"/>
    <col min="8" max="8" width="8.140625" style="0" customWidth="1"/>
    <col min="9" max="9" width="8.00390625" style="0" customWidth="1"/>
    <col min="10" max="11" width="8.7109375" style="0" customWidth="1"/>
    <col min="12" max="12" width="9.421875" style="0" customWidth="1"/>
    <col min="13" max="13" width="10.7109375" style="0" customWidth="1"/>
    <col min="14" max="14" width="9.7109375" style="0" customWidth="1"/>
    <col min="15" max="15" width="8.57421875" style="0" bestFit="1" customWidth="1"/>
    <col min="16" max="16" width="8.28125" style="0" bestFit="1" customWidth="1"/>
  </cols>
  <sheetData>
    <row r="1" spans="2:16" ht="12.75">
      <c r="B1" s="514" t="s">
        <v>400</v>
      </c>
      <c r="C1" s="514"/>
      <c r="D1" s="514"/>
      <c r="E1" s="514"/>
      <c r="F1" s="22"/>
      <c r="G1" s="22"/>
      <c r="I1" s="1"/>
      <c r="J1" s="1"/>
      <c r="K1" s="1"/>
      <c r="L1" s="1"/>
      <c r="M1" s="1"/>
      <c r="N1" s="1"/>
      <c r="O1" s="1"/>
      <c r="P1" s="1"/>
    </row>
    <row r="2" spans="2:16" ht="12.75">
      <c r="B2" s="515" t="s">
        <v>792</v>
      </c>
      <c r="C2" s="515"/>
      <c r="D2" s="515"/>
      <c r="E2" s="515"/>
      <c r="F2" s="515"/>
      <c r="G2" s="515"/>
      <c r="H2" s="1"/>
      <c r="I2" s="2"/>
      <c r="J2" s="2"/>
      <c r="K2" s="2"/>
      <c r="L2" s="2"/>
      <c r="M2" s="2"/>
      <c r="N2" s="2"/>
      <c r="O2" s="2"/>
      <c r="P2" s="2"/>
    </row>
    <row r="3" spans="2:16" ht="12.75">
      <c r="B3" s="515" t="s">
        <v>788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1"/>
      <c r="N3" s="1"/>
      <c r="O3" s="1"/>
      <c r="P3" s="1"/>
    </row>
    <row r="4" spans="2:16" ht="52.5" customHeight="1">
      <c r="B4" s="591" t="s">
        <v>804</v>
      </c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</row>
    <row r="5" spans="1:16" ht="12.75">
      <c r="A5" s="514" t="s">
        <v>397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131"/>
      <c r="N5" s="130"/>
      <c r="O5" s="130"/>
      <c r="P5" s="130"/>
    </row>
    <row r="6" spans="1:16" ht="27" customHeight="1">
      <c r="A6" s="215"/>
      <c r="B6" s="315"/>
      <c r="C6" s="190"/>
      <c r="D6" s="508" t="s">
        <v>307</v>
      </c>
      <c r="E6" s="508"/>
      <c r="F6" s="316"/>
      <c r="G6" s="190"/>
      <c r="H6" s="508" t="s">
        <v>308</v>
      </c>
      <c r="I6" s="508"/>
      <c r="J6" s="190"/>
      <c r="K6" s="190"/>
      <c r="L6" s="508" t="s">
        <v>309</v>
      </c>
      <c r="M6" s="508"/>
      <c r="N6" s="190"/>
      <c r="O6" s="190"/>
      <c r="P6" s="190"/>
    </row>
    <row r="7" spans="1:16" ht="78.75" customHeight="1">
      <c r="A7" s="317" t="s">
        <v>261</v>
      </c>
      <c r="B7" s="318" t="s">
        <v>310</v>
      </c>
      <c r="C7" s="195" t="s">
        <v>395</v>
      </c>
      <c r="D7" s="199" t="s">
        <v>311</v>
      </c>
      <c r="E7" s="199" t="s">
        <v>312</v>
      </c>
      <c r="F7" s="195" t="s">
        <v>313</v>
      </c>
      <c r="G7" s="195" t="s">
        <v>396</v>
      </c>
      <c r="H7" s="199" t="s">
        <v>314</v>
      </c>
      <c r="I7" s="199" t="s">
        <v>315</v>
      </c>
      <c r="J7" s="195" t="s">
        <v>316</v>
      </c>
      <c r="K7" s="195" t="s">
        <v>317</v>
      </c>
      <c r="L7" s="199" t="s">
        <v>318</v>
      </c>
      <c r="M7" s="199" t="s">
        <v>75</v>
      </c>
      <c r="N7" s="195" t="s">
        <v>319</v>
      </c>
      <c r="O7" s="195" t="s">
        <v>320</v>
      </c>
      <c r="P7" s="195" t="s">
        <v>401</v>
      </c>
    </row>
    <row r="8" spans="1:16" ht="12.75">
      <c r="A8" s="319" t="s">
        <v>130</v>
      </c>
      <c r="B8" s="320" t="s">
        <v>169</v>
      </c>
      <c r="C8" s="321" t="s">
        <v>520</v>
      </c>
      <c r="D8" s="322" t="s">
        <v>521</v>
      </c>
      <c r="E8" s="322" t="s">
        <v>522</v>
      </c>
      <c r="F8" s="322" t="s">
        <v>523</v>
      </c>
      <c r="G8" s="322" t="s">
        <v>524</v>
      </c>
      <c r="H8" s="322" t="s">
        <v>525</v>
      </c>
      <c r="I8" s="322" t="s">
        <v>526</v>
      </c>
      <c r="J8" s="321" t="s">
        <v>527</v>
      </c>
      <c r="K8" s="321" t="s">
        <v>528</v>
      </c>
      <c r="L8" s="322" t="s">
        <v>529</v>
      </c>
      <c r="M8" s="322" t="s">
        <v>530</v>
      </c>
      <c r="N8" s="322" t="s">
        <v>531</v>
      </c>
      <c r="O8" s="322" t="s">
        <v>532</v>
      </c>
      <c r="P8" s="322" t="s">
        <v>533</v>
      </c>
    </row>
    <row r="9" spans="1:16" ht="16.5" customHeight="1">
      <c r="A9" s="23"/>
      <c r="B9" s="128" t="s">
        <v>321</v>
      </c>
      <c r="C9" s="21">
        <v>8</v>
      </c>
      <c r="D9" s="21">
        <v>2</v>
      </c>
      <c r="E9" s="21">
        <v>6</v>
      </c>
      <c r="F9" s="21">
        <v>54</v>
      </c>
      <c r="G9" s="21">
        <v>60</v>
      </c>
      <c r="H9" s="21">
        <v>3</v>
      </c>
      <c r="I9" s="21">
        <v>57</v>
      </c>
      <c r="J9" s="21">
        <v>33</v>
      </c>
      <c r="K9" s="21"/>
      <c r="L9" s="21"/>
      <c r="M9" s="21">
        <v>33</v>
      </c>
      <c r="N9" s="21"/>
      <c r="O9" s="21"/>
      <c r="P9" s="21"/>
    </row>
    <row r="10" spans="1:16" ht="20.25" customHeight="1">
      <c r="A10" s="23"/>
      <c r="B10" s="129" t="s">
        <v>322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5" customHeight="1">
      <c r="A11" s="23"/>
      <c r="B11" s="129" t="s">
        <v>323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25.5" customHeight="1">
      <c r="A12" s="23"/>
      <c r="B12" s="129" t="s">
        <v>324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36" customHeight="1">
      <c r="A13" s="23"/>
      <c r="B13" s="129" t="s">
        <v>325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36" customHeight="1">
      <c r="A14" s="23"/>
      <c r="B14" s="129" t="s">
        <v>326</v>
      </c>
      <c r="C14" s="107"/>
      <c r="D14" s="107"/>
      <c r="E14" s="107"/>
      <c r="F14" s="107"/>
      <c r="G14" s="107"/>
      <c r="H14" s="107"/>
      <c r="I14" s="107"/>
      <c r="J14" s="107"/>
      <c r="K14" s="21"/>
      <c r="L14" s="107"/>
      <c r="M14" s="107"/>
      <c r="N14" s="107"/>
      <c r="O14" s="107"/>
      <c r="P14" s="21"/>
    </row>
    <row r="15" spans="1:16" ht="12.75">
      <c r="A15" s="209"/>
      <c r="B15" s="323" t="s">
        <v>164</v>
      </c>
      <c r="C15" s="324">
        <f>IF((D15+E15)=SUM(C9:C13),SUM(C9:C13),"`ОШ!`")</f>
        <v>8</v>
      </c>
      <c r="D15" s="324">
        <f>SUM(D9:D13)</f>
        <v>2</v>
      </c>
      <c r="E15" s="324">
        <f aca="true" t="shared" si="0" ref="E15:O15">SUM(E9:E13)</f>
        <v>6</v>
      </c>
      <c r="F15" s="324">
        <f t="shared" si="0"/>
        <v>54</v>
      </c>
      <c r="G15" s="324">
        <f>IF(AND(E15+F15=SUM(G9:G13),H15+I15=SUM(G9:G13)),SUM(G9:G13),"`ОШ!`")</f>
        <v>60</v>
      </c>
      <c r="H15" s="324">
        <f t="shared" si="0"/>
        <v>3</v>
      </c>
      <c r="I15" s="324">
        <f t="shared" si="0"/>
        <v>57</v>
      </c>
      <c r="J15" s="324">
        <f t="shared" si="0"/>
        <v>33</v>
      </c>
      <c r="K15" s="324">
        <f>SUM(K9:K14)</f>
        <v>0</v>
      </c>
      <c r="L15" s="324">
        <f t="shared" si="0"/>
        <v>0</v>
      </c>
      <c r="M15" s="324">
        <f t="shared" si="0"/>
        <v>33</v>
      </c>
      <c r="N15" s="324">
        <f t="shared" si="0"/>
        <v>0</v>
      </c>
      <c r="O15" s="324">
        <f t="shared" si="0"/>
        <v>0</v>
      </c>
      <c r="P15" s="324">
        <f>SUM(P9:P14)</f>
        <v>0</v>
      </c>
    </row>
    <row r="16" spans="1:16" ht="12.75">
      <c r="A16" s="97"/>
      <c r="B16" s="132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</row>
    <row r="17" spans="1:16" ht="12.75">
      <c r="A17" s="46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8" ht="12.75">
      <c r="A18" s="583" t="s">
        <v>398</v>
      </c>
      <c r="B18" s="583"/>
      <c r="C18" s="583"/>
      <c r="D18" s="583"/>
      <c r="E18" s="583"/>
      <c r="F18" s="583"/>
      <c r="G18" s="583"/>
      <c r="H18" s="583"/>
    </row>
    <row r="19" spans="1:21" ht="35.25" customHeight="1">
      <c r="A19" s="319" t="s">
        <v>261</v>
      </c>
      <c r="B19" s="595" t="s">
        <v>399</v>
      </c>
      <c r="C19" s="595"/>
      <c r="D19" s="595"/>
      <c r="E19" s="595"/>
      <c r="F19" s="592" t="s">
        <v>404</v>
      </c>
      <c r="G19" s="592"/>
      <c r="H19" s="592" t="s">
        <v>403</v>
      </c>
      <c r="I19" s="592"/>
      <c r="J19" s="593" t="s">
        <v>402</v>
      </c>
      <c r="K19" s="594"/>
      <c r="L19" s="134"/>
      <c r="M19" s="134"/>
      <c r="N19" s="134"/>
      <c r="O19" s="134"/>
      <c r="P19" s="134"/>
      <c r="Q19" s="134"/>
      <c r="R19" s="134"/>
      <c r="S19" s="135"/>
      <c r="T19" s="135"/>
      <c r="U19" s="135"/>
    </row>
    <row r="20" spans="1:21" ht="12.75">
      <c r="A20" s="325" t="s">
        <v>130</v>
      </c>
      <c r="B20" s="597" t="s">
        <v>169</v>
      </c>
      <c r="C20" s="597"/>
      <c r="D20" s="597"/>
      <c r="E20" s="597"/>
      <c r="F20" s="598">
        <v>1</v>
      </c>
      <c r="G20" s="598"/>
      <c r="H20" s="598">
        <v>2</v>
      </c>
      <c r="I20" s="598"/>
      <c r="J20" s="585">
        <v>3</v>
      </c>
      <c r="K20" s="58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11" ht="12.75">
      <c r="A21" s="51"/>
      <c r="B21" s="596" t="s">
        <v>327</v>
      </c>
      <c r="C21" s="596"/>
      <c r="D21" s="596"/>
      <c r="E21" s="596"/>
      <c r="F21" s="587"/>
      <c r="G21" s="588"/>
      <c r="H21" s="587"/>
      <c r="I21" s="588"/>
      <c r="J21" s="589">
        <f>F21+H21</f>
        <v>0</v>
      </c>
      <c r="K21" s="590"/>
    </row>
    <row r="22" spans="1:11" ht="12.75">
      <c r="A22" s="51"/>
      <c r="B22" s="584" t="s">
        <v>328</v>
      </c>
      <c r="C22" s="584"/>
      <c r="D22" s="584"/>
      <c r="E22" s="584"/>
      <c r="F22" s="587"/>
      <c r="G22" s="588"/>
      <c r="H22" s="587">
        <v>3</v>
      </c>
      <c r="I22" s="588"/>
      <c r="J22" s="589">
        <f>F22+H22</f>
        <v>3</v>
      </c>
      <c r="K22" s="590"/>
    </row>
    <row r="23" spans="1:11" ht="12.75">
      <c r="A23" s="51"/>
      <c r="B23" s="584" t="s">
        <v>329</v>
      </c>
      <c r="C23" s="584"/>
      <c r="D23" s="584"/>
      <c r="E23" s="584"/>
      <c r="F23" s="587"/>
      <c r="G23" s="588"/>
      <c r="H23" s="587"/>
      <c r="I23" s="588"/>
      <c r="J23" s="589">
        <f>F23+H23</f>
        <v>0</v>
      </c>
      <c r="K23" s="590"/>
    </row>
    <row r="24" spans="1:11" ht="12.75">
      <c r="A24" s="51"/>
      <c r="B24" s="584" t="s">
        <v>330</v>
      </c>
      <c r="C24" s="584"/>
      <c r="D24" s="584"/>
      <c r="E24" s="584"/>
      <c r="F24" s="587">
        <v>2</v>
      </c>
      <c r="G24" s="588"/>
      <c r="H24" s="587"/>
      <c r="I24" s="588"/>
      <c r="J24" s="589">
        <f aca="true" t="shared" si="1" ref="J24:J30">F24+H24</f>
        <v>2</v>
      </c>
      <c r="K24" s="590"/>
    </row>
    <row r="25" spans="1:11" ht="12.75">
      <c r="A25" s="51"/>
      <c r="B25" s="584" t="s">
        <v>331</v>
      </c>
      <c r="C25" s="584"/>
      <c r="D25" s="584"/>
      <c r="E25" s="584"/>
      <c r="F25" s="587">
        <v>1</v>
      </c>
      <c r="G25" s="588"/>
      <c r="H25" s="587">
        <v>1</v>
      </c>
      <c r="I25" s="588"/>
      <c r="J25" s="589">
        <f t="shared" si="1"/>
        <v>2</v>
      </c>
      <c r="K25" s="590"/>
    </row>
    <row r="26" spans="1:11" ht="12.75">
      <c r="A26" s="51"/>
      <c r="B26" s="584" t="s">
        <v>332</v>
      </c>
      <c r="C26" s="584"/>
      <c r="D26" s="584"/>
      <c r="E26" s="584"/>
      <c r="F26" s="587"/>
      <c r="G26" s="588"/>
      <c r="H26" s="587">
        <v>9</v>
      </c>
      <c r="I26" s="588"/>
      <c r="J26" s="589">
        <f t="shared" si="1"/>
        <v>9</v>
      </c>
      <c r="K26" s="590"/>
    </row>
    <row r="27" spans="1:11" ht="12.75">
      <c r="A27" s="51"/>
      <c r="B27" s="584" t="s">
        <v>333</v>
      </c>
      <c r="C27" s="584"/>
      <c r="D27" s="584"/>
      <c r="E27" s="584"/>
      <c r="F27" s="587">
        <v>1</v>
      </c>
      <c r="G27" s="588"/>
      <c r="H27" s="587"/>
      <c r="I27" s="588"/>
      <c r="J27" s="589">
        <f t="shared" si="1"/>
        <v>1</v>
      </c>
      <c r="K27" s="590"/>
    </row>
    <row r="28" spans="1:11" ht="12.75">
      <c r="A28" s="51"/>
      <c r="B28" s="584" t="s">
        <v>334</v>
      </c>
      <c r="C28" s="584"/>
      <c r="D28" s="584"/>
      <c r="E28" s="584"/>
      <c r="F28" s="587"/>
      <c r="G28" s="588"/>
      <c r="H28" s="587"/>
      <c r="I28" s="588"/>
      <c r="J28" s="589">
        <f t="shared" si="1"/>
        <v>0</v>
      </c>
      <c r="K28" s="590"/>
    </row>
    <row r="29" spans="1:11" ht="12.75">
      <c r="A29" s="51"/>
      <c r="B29" s="584" t="s">
        <v>335</v>
      </c>
      <c r="C29" s="584"/>
      <c r="D29" s="584"/>
      <c r="E29" s="584"/>
      <c r="F29" s="587"/>
      <c r="G29" s="588"/>
      <c r="H29" s="587"/>
      <c r="I29" s="588"/>
      <c r="J29" s="589">
        <f t="shared" si="1"/>
        <v>0</v>
      </c>
      <c r="K29" s="590"/>
    </row>
    <row r="30" spans="1:11" ht="12.75">
      <c r="A30" s="51"/>
      <c r="B30" s="584" t="s">
        <v>336</v>
      </c>
      <c r="C30" s="584"/>
      <c r="D30" s="584"/>
      <c r="E30" s="584"/>
      <c r="F30" s="587"/>
      <c r="G30" s="588"/>
      <c r="H30" s="587"/>
      <c r="I30" s="588"/>
      <c r="J30" s="589">
        <f t="shared" si="1"/>
        <v>0</v>
      </c>
      <c r="K30" s="590"/>
    </row>
    <row r="31" spans="1:11" ht="12.75">
      <c r="A31" s="51"/>
      <c r="B31" s="584" t="s">
        <v>337</v>
      </c>
      <c r="C31" s="584"/>
      <c r="D31" s="584"/>
      <c r="E31" s="584"/>
      <c r="F31" s="587"/>
      <c r="G31" s="588"/>
      <c r="H31" s="587"/>
      <c r="I31" s="588"/>
      <c r="J31" s="589">
        <f>F31+H31</f>
        <v>0</v>
      </c>
      <c r="K31" s="590"/>
    </row>
    <row r="32" spans="1:11" ht="12.75">
      <c r="A32" s="51"/>
      <c r="B32" s="584" t="s">
        <v>338</v>
      </c>
      <c r="C32" s="584"/>
      <c r="D32" s="584"/>
      <c r="E32" s="584"/>
      <c r="F32" s="587"/>
      <c r="G32" s="588"/>
      <c r="H32" s="587"/>
      <c r="I32" s="588"/>
      <c r="J32" s="589">
        <f aca="true" t="shared" si="2" ref="J32:J38">F32+H32</f>
        <v>0</v>
      </c>
      <c r="K32" s="590"/>
    </row>
    <row r="33" spans="1:11" ht="12.75">
      <c r="A33" s="51"/>
      <c r="B33" s="584" t="s">
        <v>339</v>
      </c>
      <c r="C33" s="584"/>
      <c r="D33" s="584"/>
      <c r="E33" s="584"/>
      <c r="F33" s="587"/>
      <c r="G33" s="588"/>
      <c r="H33" s="587"/>
      <c r="I33" s="588"/>
      <c r="J33" s="589">
        <f t="shared" si="2"/>
        <v>0</v>
      </c>
      <c r="K33" s="590"/>
    </row>
    <row r="34" spans="1:11" ht="12.75">
      <c r="A34" s="51"/>
      <c r="B34" s="584" t="s">
        <v>340</v>
      </c>
      <c r="C34" s="584"/>
      <c r="D34" s="584"/>
      <c r="E34" s="584"/>
      <c r="F34" s="587"/>
      <c r="G34" s="588"/>
      <c r="H34" s="587"/>
      <c r="I34" s="588"/>
      <c r="J34" s="589">
        <f t="shared" si="2"/>
        <v>0</v>
      </c>
      <c r="K34" s="590"/>
    </row>
    <row r="35" spans="1:11" ht="12.75">
      <c r="A35" s="51"/>
      <c r="B35" s="584" t="s">
        <v>341</v>
      </c>
      <c r="C35" s="584"/>
      <c r="D35" s="584"/>
      <c r="E35" s="584"/>
      <c r="F35" s="587"/>
      <c r="G35" s="588"/>
      <c r="H35" s="587"/>
      <c r="I35" s="588"/>
      <c r="J35" s="589">
        <f t="shared" si="2"/>
        <v>0</v>
      </c>
      <c r="K35" s="590"/>
    </row>
    <row r="36" spans="1:11" ht="12.75">
      <c r="A36" s="51"/>
      <c r="B36" s="584" t="s">
        <v>342</v>
      </c>
      <c r="C36" s="584"/>
      <c r="D36" s="584"/>
      <c r="E36" s="584"/>
      <c r="F36" s="587"/>
      <c r="G36" s="588"/>
      <c r="H36" s="587"/>
      <c r="I36" s="588"/>
      <c r="J36" s="589">
        <f t="shared" si="2"/>
        <v>0</v>
      </c>
      <c r="K36" s="590"/>
    </row>
    <row r="37" spans="1:11" ht="12.75">
      <c r="A37" s="51"/>
      <c r="B37" s="584" t="s">
        <v>343</v>
      </c>
      <c r="C37" s="584"/>
      <c r="D37" s="584"/>
      <c r="E37" s="584"/>
      <c r="F37" s="587"/>
      <c r="G37" s="588"/>
      <c r="H37" s="587"/>
      <c r="I37" s="588"/>
      <c r="J37" s="589">
        <f t="shared" si="2"/>
        <v>0</v>
      </c>
      <c r="K37" s="590"/>
    </row>
    <row r="38" spans="1:11" ht="12.75">
      <c r="A38" s="51"/>
      <c r="B38" s="584" t="s">
        <v>344</v>
      </c>
      <c r="C38" s="584"/>
      <c r="D38" s="584"/>
      <c r="E38" s="584"/>
      <c r="F38" s="587"/>
      <c r="G38" s="588"/>
      <c r="H38" s="587"/>
      <c r="I38" s="588"/>
      <c r="J38" s="589">
        <f t="shared" si="2"/>
        <v>0</v>
      </c>
      <c r="K38" s="590"/>
    </row>
    <row r="39" spans="1:11" ht="12.75">
      <c r="A39" s="51"/>
      <c r="B39" s="584" t="s">
        <v>345</v>
      </c>
      <c r="C39" s="584"/>
      <c r="D39" s="584"/>
      <c r="E39" s="584"/>
      <c r="F39" s="587"/>
      <c r="G39" s="588"/>
      <c r="H39" s="587"/>
      <c r="I39" s="588"/>
      <c r="J39" s="589">
        <f aca="true" t="shared" si="3" ref="J39:J50">F39+H39</f>
        <v>0</v>
      </c>
      <c r="K39" s="590"/>
    </row>
    <row r="40" spans="1:11" ht="12.75">
      <c r="A40" s="51"/>
      <c r="B40" s="584" t="s">
        <v>629</v>
      </c>
      <c r="C40" s="584"/>
      <c r="D40" s="584"/>
      <c r="E40" s="584"/>
      <c r="F40" s="587">
        <v>1</v>
      </c>
      <c r="G40" s="588"/>
      <c r="H40" s="587"/>
      <c r="I40" s="588"/>
      <c r="J40" s="589">
        <f>F40+H40</f>
        <v>1</v>
      </c>
      <c r="K40" s="590"/>
    </row>
    <row r="41" spans="1:11" ht="12.75">
      <c r="A41" s="51"/>
      <c r="B41" s="584" t="s">
        <v>346</v>
      </c>
      <c r="C41" s="584"/>
      <c r="D41" s="584"/>
      <c r="E41" s="584"/>
      <c r="F41" s="587"/>
      <c r="G41" s="588"/>
      <c r="H41" s="587"/>
      <c r="I41" s="588"/>
      <c r="J41" s="589">
        <f>F41+H41</f>
        <v>0</v>
      </c>
      <c r="K41" s="590"/>
    </row>
    <row r="42" spans="1:11" ht="12.75">
      <c r="A42" s="51"/>
      <c r="B42" s="584" t="s">
        <v>347</v>
      </c>
      <c r="C42" s="584"/>
      <c r="D42" s="584"/>
      <c r="E42" s="584"/>
      <c r="F42" s="587"/>
      <c r="G42" s="588"/>
      <c r="H42" s="587"/>
      <c r="I42" s="588"/>
      <c r="J42" s="589">
        <f>F42+H42</f>
        <v>0</v>
      </c>
      <c r="K42" s="590"/>
    </row>
    <row r="43" spans="1:11" ht="12.75">
      <c r="A43" s="51"/>
      <c r="B43" s="584" t="s">
        <v>348</v>
      </c>
      <c r="C43" s="584"/>
      <c r="D43" s="584"/>
      <c r="E43" s="584"/>
      <c r="F43" s="587"/>
      <c r="G43" s="588"/>
      <c r="H43" s="587"/>
      <c r="I43" s="588"/>
      <c r="J43" s="589">
        <f>F43+H43</f>
        <v>0</v>
      </c>
      <c r="K43" s="590"/>
    </row>
    <row r="44" spans="1:11" ht="12.75">
      <c r="A44" s="51"/>
      <c r="B44" s="584" t="s">
        <v>349</v>
      </c>
      <c r="C44" s="584"/>
      <c r="D44" s="584"/>
      <c r="E44" s="584"/>
      <c r="F44" s="587"/>
      <c r="G44" s="588"/>
      <c r="H44" s="587"/>
      <c r="I44" s="588"/>
      <c r="J44" s="589">
        <f t="shared" si="3"/>
        <v>0</v>
      </c>
      <c r="K44" s="590"/>
    </row>
    <row r="45" spans="1:11" ht="12.75">
      <c r="A45" s="51"/>
      <c r="B45" s="584" t="s">
        <v>350</v>
      </c>
      <c r="C45" s="584"/>
      <c r="D45" s="584"/>
      <c r="E45" s="584"/>
      <c r="F45" s="587"/>
      <c r="G45" s="588"/>
      <c r="H45" s="587"/>
      <c r="I45" s="588"/>
      <c r="J45" s="589">
        <f t="shared" si="3"/>
        <v>0</v>
      </c>
      <c r="K45" s="590"/>
    </row>
    <row r="46" spans="1:11" ht="12.75">
      <c r="A46" s="51"/>
      <c r="B46" s="584" t="s">
        <v>351</v>
      </c>
      <c r="C46" s="584"/>
      <c r="D46" s="584"/>
      <c r="E46" s="584"/>
      <c r="F46" s="587"/>
      <c r="G46" s="588"/>
      <c r="H46" s="587"/>
      <c r="I46" s="588"/>
      <c r="J46" s="589">
        <f t="shared" si="3"/>
        <v>0</v>
      </c>
      <c r="K46" s="590"/>
    </row>
    <row r="47" spans="1:11" ht="12.75">
      <c r="A47" s="51"/>
      <c r="B47" s="584" t="s">
        <v>352</v>
      </c>
      <c r="C47" s="584"/>
      <c r="D47" s="584"/>
      <c r="E47" s="584"/>
      <c r="F47" s="587"/>
      <c r="G47" s="588"/>
      <c r="H47" s="587"/>
      <c r="I47" s="588"/>
      <c r="J47" s="589">
        <f t="shared" si="3"/>
        <v>0</v>
      </c>
      <c r="K47" s="590"/>
    </row>
    <row r="48" spans="1:11" ht="12.75">
      <c r="A48" s="51"/>
      <c r="B48" s="584" t="s">
        <v>353</v>
      </c>
      <c r="C48" s="584"/>
      <c r="D48" s="584"/>
      <c r="E48" s="584"/>
      <c r="F48" s="587"/>
      <c r="G48" s="588"/>
      <c r="H48" s="587"/>
      <c r="I48" s="588"/>
      <c r="J48" s="589">
        <f t="shared" si="3"/>
        <v>0</v>
      </c>
      <c r="K48" s="590"/>
    </row>
    <row r="49" spans="1:11" ht="12.75">
      <c r="A49" s="51"/>
      <c r="B49" s="584" t="s">
        <v>354</v>
      </c>
      <c r="C49" s="584"/>
      <c r="D49" s="584"/>
      <c r="E49" s="584"/>
      <c r="F49" s="587"/>
      <c r="G49" s="588"/>
      <c r="H49" s="587"/>
      <c r="I49" s="588"/>
      <c r="J49" s="589">
        <f t="shared" si="3"/>
        <v>0</v>
      </c>
      <c r="K49" s="590"/>
    </row>
    <row r="50" spans="1:11" ht="12.75">
      <c r="A50" s="51"/>
      <c r="B50" s="584" t="s">
        <v>355</v>
      </c>
      <c r="C50" s="584"/>
      <c r="D50" s="584"/>
      <c r="E50" s="584"/>
      <c r="F50" s="587"/>
      <c r="G50" s="588"/>
      <c r="H50" s="587"/>
      <c r="I50" s="588"/>
      <c r="J50" s="589">
        <f t="shared" si="3"/>
        <v>0</v>
      </c>
      <c r="K50" s="590"/>
    </row>
    <row r="51" spans="1:11" ht="12.75">
      <c r="A51" s="51"/>
      <c r="B51" s="584" t="s">
        <v>356</v>
      </c>
      <c r="C51" s="584"/>
      <c r="D51" s="584"/>
      <c r="E51" s="584"/>
      <c r="F51" s="587"/>
      <c r="G51" s="588"/>
      <c r="H51" s="587"/>
      <c r="I51" s="588"/>
      <c r="J51" s="589">
        <f aca="true" t="shared" si="4" ref="J51:J77">F51+H51</f>
        <v>0</v>
      </c>
      <c r="K51" s="590"/>
    </row>
    <row r="52" spans="1:11" ht="12.75">
      <c r="A52" s="51"/>
      <c r="B52" s="584" t="s">
        <v>357</v>
      </c>
      <c r="C52" s="584"/>
      <c r="D52" s="584"/>
      <c r="E52" s="584"/>
      <c r="F52" s="587"/>
      <c r="G52" s="588"/>
      <c r="H52" s="587"/>
      <c r="I52" s="588"/>
      <c r="J52" s="589">
        <f t="shared" si="4"/>
        <v>0</v>
      </c>
      <c r="K52" s="590"/>
    </row>
    <row r="53" spans="1:11" ht="12.75">
      <c r="A53" s="51"/>
      <c r="B53" s="584" t="s">
        <v>358</v>
      </c>
      <c r="C53" s="584"/>
      <c r="D53" s="584"/>
      <c r="E53" s="584"/>
      <c r="F53" s="587"/>
      <c r="G53" s="588"/>
      <c r="H53" s="587"/>
      <c r="I53" s="588"/>
      <c r="J53" s="589">
        <f t="shared" si="4"/>
        <v>0</v>
      </c>
      <c r="K53" s="590"/>
    </row>
    <row r="54" spans="1:11" ht="12.75">
      <c r="A54" s="51"/>
      <c r="B54" s="584" t="s">
        <v>359</v>
      </c>
      <c r="C54" s="584"/>
      <c r="D54" s="584"/>
      <c r="E54" s="584"/>
      <c r="F54" s="587"/>
      <c r="G54" s="588"/>
      <c r="H54" s="587"/>
      <c r="I54" s="588"/>
      <c r="J54" s="589">
        <f t="shared" si="4"/>
        <v>0</v>
      </c>
      <c r="K54" s="590"/>
    </row>
    <row r="55" spans="1:15" ht="12.75">
      <c r="A55" s="51"/>
      <c r="B55" s="584" t="s">
        <v>360</v>
      </c>
      <c r="C55" s="584"/>
      <c r="D55" s="584"/>
      <c r="E55" s="584"/>
      <c r="F55" s="587"/>
      <c r="G55" s="588"/>
      <c r="H55" s="587">
        <v>8</v>
      </c>
      <c r="I55" s="588"/>
      <c r="J55" s="589">
        <f t="shared" si="4"/>
        <v>8</v>
      </c>
      <c r="K55" s="590"/>
      <c r="O55" s="126"/>
    </row>
    <row r="56" spans="1:11" ht="12.75">
      <c r="A56" s="51"/>
      <c r="B56" s="584" t="s">
        <v>361</v>
      </c>
      <c r="C56" s="584"/>
      <c r="D56" s="584"/>
      <c r="E56" s="584"/>
      <c r="F56" s="587"/>
      <c r="G56" s="588"/>
      <c r="H56" s="587"/>
      <c r="I56" s="588"/>
      <c r="J56" s="589">
        <f t="shared" si="4"/>
        <v>0</v>
      </c>
      <c r="K56" s="590"/>
    </row>
    <row r="57" spans="1:11" ht="12.75">
      <c r="A57" s="51"/>
      <c r="B57" s="584" t="s">
        <v>362</v>
      </c>
      <c r="C57" s="584"/>
      <c r="D57" s="584"/>
      <c r="E57" s="584"/>
      <c r="F57" s="587">
        <v>1</v>
      </c>
      <c r="G57" s="588"/>
      <c r="H57" s="587">
        <v>1</v>
      </c>
      <c r="I57" s="588"/>
      <c r="J57" s="589">
        <f t="shared" si="4"/>
        <v>2</v>
      </c>
      <c r="K57" s="590"/>
    </row>
    <row r="58" spans="1:11" ht="12.75">
      <c r="A58" s="51"/>
      <c r="B58" s="584" t="s">
        <v>363</v>
      </c>
      <c r="C58" s="584"/>
      <c r="D58" s="584"/>
      <c r="E58" s="584"/>
      <c r="F58" s="587"/>
      <c r="G58" s="588"/>
      <c r="H58" s="587"/>
      <c r="I58" s="588"/>
      <c r="J58" s="589">
        <f t="shared" si="4"/>
        <v>0</v>
      </c>
      <c r="K58" s="590"/>
    </row>
    <row r="59" spans="1:11" ht="12.75">
      <c r="A59" s="51"/>
      <c r="B59" s="584" t="s">
        <v>364</v>
      </c>
      <c r="C59" s="584"/>
      <c r="D59" s="584"/>
      <c r="E59" s="584"/>
      <c r="F59" s="587"/>
      <c r="G59" s="588"/>
      <c r="H59" s="587"/>
      <c r="I59" s="588"/>
      <c r="J59" s="589">
        <f t="shared" si="4"/>
        <v>0</v>
      </c>
      <c r="K59" s="590"/>
    </row>
    <row r="60" spans="1:11" ht="12.75">
      <c r="A60" s="51"/>
      <c r="B60" s="584" t="s">
        <v>365</v>
      </c>
      <c r="C60" s="584"/>
      <c r="D60" s="584"/>
      <c r="E60" s="584"/>
      <c r="F60" s="587"/>
      <c r="G60" s="588"/>
      <c r="H60" s="587"/>
      <c r="I60" s="588"/>
      <c r="J60" s="589">
        <f t="shared" si="4"/>
        <v>0</v>
      </c>
      <c r="K60" s="590"/>
    </row>
    <row r="61" spans="1:11" ht="12.75">
      <c r="A61" s="51"/>
      <c r="B61" s="584" t="s">
        <v>366</v>
      </c>
      <c r="C61" s="584"/>
      <c r="D61" s="584"/>
      <c r="E61" s="584"/>
      <c r="F61" s="587"/>
      <c r="G61" s="588"/>
      <c r="H61" s="587"/>
      <c r="I61" s="588"/>
      <c r="J61" s="589">
        <f t="shared" si="4"/>
        <v>0</v>
      </c>
      <c r="K61" s="590"/>
    </row>
    <row r="62" spans="1:11" ht="12.75">
      <c r="A62" s="51"/>
      <c r="B62" s="584" t="s">
        <v>367</v>
      </c>
      <c r="C62" s="584"/>
      <c r="D62" s="584"/>
      <c r="E62" s="584"/>
      <c r="F62" s="587"/>
      <c r="G62" s="588"/>
      <c r="H62" s="587"/>
      <c r="I62" s="588"/>
      <c r="J62" s="589">
        <f t="shared" si="4"/>
        <v>0</v>
      </c>
      <c r="K62" s="590"/>
    </row>
    <row r="63" spans="1:11" ht="12.75">
      <c r="A63" s="51"/>
      <c r="B63" s="584" t="s">
        <v>368</v>
      </c>
      <c r="C63" s="584"/>
      <c r="D63" s="584"/>
      <c r="E63" s="584"/>
      <c r="F63" s="587"/>
      <c r="G63" s="588"/>
      <c r="H63" s="587"/>
      <c r="I63" s="588"/>
      <c r="J63" s="589">
        <f t="shared" si="4"/>
        <v>0</v>
      </c>
      <c r="K63" s="590"/>
    </row>
    <row r="64" spans="1:15" ht="12.75">
      <c r="A64" s="51"/>
      <c r="B64" s="584" t="s">
        <v>369</v>
      </c>
      <c r="C64" s="584"/>
      <c r="D64" s="584"/>
      <c r="E64" s="584"/>
      <c r="F64" s="587">
        <v>4</v>
      </c>
      <c r="G64" s="588"/>
      <c r="H64" s="587">
        <v>7</v>
      </c>
      <c r="I64" s="588"/>
      <c r="J64" s="589">
        <f t="shared" si="4"/>
        <v>11</v>
      </c>
      <c r="K64" s="590"/>
      <c r="O64" s="126"/>
    </row>
    <row r="65" spans="1:11" ht="12.75">
      <c r="A65" s="51"/>
      <c r="B65" s="584" t="s">
        <v>370</v>
      </c>
      <c r="C65" s="584"/>
      <c r="D65" s="584"/>
      <c r="E65" s="584"/>
      <c r="F65" s="587">
        <v>2</v>
      </c>
      <c r="G65" s="588"/>
      <c r="H65" s="587">
        <v>1</v>
      </c>
      <c r="I65" s="588"/>
      <c r="J65" s="589">
        <f t="shared" si="4"/>
        <v>3</v>
      </c>
      <c r="K65" s="590"/>
    </row>
    <row r="66" spans="1:11" ht="12.75">
      <c r="A66" s="51"/>
      <c r="B66" s="584" t="s">
        <v>371</v>
      </c>
      <c r="C66" s="584"/>
      <c r="D66" s="584"/>
      <c r="E66" s="584"/>
      <c r="F66" s="587"/>
      <c r="G66" s="588"/>
      <c r="H66" s="587"/>
      <c r="I66" s="588"/>
      <c r="J66" s="589">
        <f t="shared" si="4"/>
        <v>0</v>
      </c>
      <c r="K66" s="590"/>
    </row>
    <row r="67" spans="1:11" ht="12.75">
      <c r="A67" s="51"/>
      <c r="B67" s="584" t="s">
        <v>372</v>
      </c>
      <c r="C67" s="584"/>
      <c r="D67" s="584"/>
      <c r="E67" s="584"/>
      <c r="F67" s="587">
        <v>4</v>
      </c>
      <c r="G67" s="588"/>
      <c r="H67" s="587"/>
      <c r="I67" s="588"/>
      <c r="J67" s="589">
        <f t="shared" si="4"/>
        <v>4</v>
      </c>
      <c r="K67" s="590"/>
    </row>
    <row r="68" spans="1:11" ht="12.75">
      <c r="A68" s="51"/>
      <c r="B68" s="584" t="s">
        <v>373</v>
      </c>
      <c r="C68" s="584"/>
      <c r="D68" s="584"/>
      <c r="E68" s="584"/>
      <c r="F68" s="587">
        <v>4</v>
      </c>
      <c r="G68" s="588"/>
      <c r="H68" s="587"/>
      <c r="I68" s="588"/>
      <c r="J68" s="589">
        <f t="shared" si="4"/>
        <v>4</v>
      </c>
      <c r="K68" s="590"/>
    </row>
    <row r="69" spans="1:11" ht="12.75">
      <c r="A69" s="51"/>
      <c r="B69" s="584" t="s">
        <v>374</v>
      </c>
      <c r="C69" s="584"/>
      <c r="D69" s="584"/>
      <c r="E69" s="584"/>
      <c r="F69" s="587">
        <v>4</v>
      </c>
      <c r="G69" s="588"/>
      <c r="H69" s="587"/>
      <c r="I69" s="588"/>
      <c r="J69" s="589">
        <f t="shared" si="4"/>
        <v>4</v>
      </c>
      <c r="K69" s="590"/>
    </row>
    <row r="70" spans="1:11" ht="12.75">
      <c r="A70" s="51"/>
      <c r="B70" s="584" t="s">
        <v>375</v>
      </c>
      <c r="C70" s="584"/>
      <c r="D70" s="584"/>
      <c r="E70" s="584"/>
      <c r="F70" s="587"/>
      <c r="G70" s="588"/>
      <c r="H70" s="587"/>
      <c r="I70" s="588"/>
      <c r="J70" s="589">
        <f t="shared" si="4"/>
        <v>0</v>
      </c>
      <c r="K70" s="590"/>
    </row>
    <row r="71" spans="1:13" ht="12.75">
      <c r="A71" s="51"/>
      <c r="B71" s="584" t="s">
        <v>376</v>
      </c>
      <c r="C71" s="584"/>
      <c r="D71" s="584"/>
      <c r="E71" s="584"/>
      <c r="F71" s="587"/>
      <c r="G71" s="588"/>
      <c r="H71" s="587"/>
      <c r="I71" s="588"/>
      <c r="J71" s="589">
        <f t="shared" si="4"/>
        <v>0</v>
      </c>
      <c r="K71" s="590"/>
      <c r="M71" s="126"/>
    </row>
    <row r="72" spans="1:11" ht="12.75">
      <c r="A72" s="51"/>
      <c r="B72" s="584" t="s">
        <v>377</v>
      </c>
      <c r="C72" s="584"/>
      <c r="D72" s="584"/>
      <c r="E72" s="584"/>
      <c r="F72" s="587"/>
      <c r="G72" s="588"/>
      <c r="H72" s="587"/>
      <c r="I72" s="588"/>
      <c r="J72" s="589">
        <f t="shared" si="4"/>
        <v>0</v>
      </c>
      <c r="K72" s="590"/>
    </row>
    <row r="73" spans="1:11" ht="12.75">
      <c r="A73" s="51"/>
      <c r="B73" s="584" t="s">
        <v>378</v>
      </c>
      <c r="C73" s="584"/>
      <c r="D73" s="584"/>
      <c r="E73" s="584"/>
      <c r="F73" s="587"/>
      <c r="G73" s="588"/>
      <c r="H73" s="587"/>
      <c r="I73" s="588"/>
      <c r="J73" s="589">
        <f t="shared" si="4"/>
        <v>0</v>
      </c>
      <c r="K73" s="590"/>
    </row>
    <row r="74" spans="1:11" ht="12.75">
      <c r="A74" s="51"/>
      <c r="B74" s="584" t="s">
        <v>379</v>
      </c>
      <c r="C74" s="584"/>
      <c r="D74" s="584"/>
      <c r="E74" s="584"/>
      <c r="F74" s="587"/>
      <c r="G74" s="588"/>
      <c r="H74" s="587"/>
      <c r="I74" s="588"/>
      <c r="J74" s="589">
        <f t="shared" si="4"/>
        <v>0</v>
      </c>
      <c r="K74" s="590"/>
    </row>
    <row r="75" spans="1:11" ht="12.75">
      <c r="A75" s="51"/>
      <c r="B75" s="584" t="s">
        <v>380</v>
      </c>
      <c r="C75" s="584"/>
      <c r="D75" s="584"/>
      <c r="E75" s="584"/>
      <c r="F75" s="587"/>
      <c r="G75" s="588"/>
      <c r="H75" s="587">
        <v>1</v>
      </c>
      <c r="I75" s="588"/>
      <c r="J75" s="589">
        <f t="shared" si="4"/>
        <v>1</v>
      </c>
      <c r="K75" s="590"/>
    </row>
    <row r="76" spans="1:11" ht="12.75">
      <c r="A76" s="51"/>
      <c r="B76" s="584" t="s">
        <v>381</v>
      </c>
      <c r="C76" s="584"/>
      <c r="D76" s="584"/>
      <c r="E76" s="584"/>
      <c r="F76" s="587">
        <v>1</v>
      </c>
      <c r="G76" s="588"/>
      <c r="H76" s="587">
        <v>15</v>
      </c>
      <c r="I76" s="588"/>
      <c r="J76" s="589">
        <f t="shared" si="4"/>
        <v>16</v>
      </c>
      <c r="K76" s="590"/>
    </row>
    <row r="77" spans="1:11" ht="12.75">
      <c r="A77" s="51"/>
      <c r="B77" s="584" t="s">
        <v>382</v>
      </c>
      <c r="C77" s="584"/>
      <c r="D77" s="584"/>
      <c r="E77" s="584"/>
      <c r="F77" s="587"/>
      <c r="G77" s="588"/>
      <c r="H77" s="587"/>
      <c r="I77" s="588"/>
      <c r="J77" s="589">
        <f t="shared" si="4"/>
        <v>0</v>
      </c>
      <c r="K77" s="590"/>
    </row>
    <row r="78" spans="1:11" ht="12.75">
      <c r="A78" s="51"/>
      <c r="B78" s="584" t="s">
        <v>383</v>
      </c>
      <c r="C78" s="584"/>
      <c r="D78" s="584"/>
      <c r="E78" s="584"/>
      <c r="F78" s="587"/>
      <c r="G78" s="588"/>
      <c r="H78" s="587"/>
      <c r="I78" s="588"/>
      <c r="J78" s="589">
        <f aca="true" t="shared" si="5" ref="J78:J89">F78+H78</f>
        <v>0</v>
      </c>
      <c r="K78" s="590"/>
    </row>
    <row r="79" spans="1:11" ht="12.75">
      <c r="A79" s="51"/>
      <c r="B79" s="584" t="s">
        <v>384</v>
      </c>
      <c r="C79" s="584"/>
      <c r="D79" s="584"/>
      <c r="E79" s="584"/>
      <c r="F79" s="587">
        <v>2</v>
      </c>
      <c r="G79" s="588"/>
      <c r="H79" s="587"/>
      <c r="I79" s="588"/>
      <c r="J79" s="589">
        <f t="shared" si="5"/>
        <v>2</v>
      </c>
      <c r="K79" s="590"/>
    </row>
    <row r="80" spans="1:11" ht="12.75">
      <c r="A80" s="51"/>
      <c r="B80" s="584" t="s">
        <v>385</v>
      </c>
      <c r="C80" s="584"/>
      <c r="D80" s="584"/>
      <c r="E80" s="584"/>
      <c r="F80" s="587">
        <v>3</v>
      </c>
      <c r="G80" s="588"/>
      <c r="H80" s="587">
        <v>1</v>
      </c>
      <c r="I80" s="588"/>
      <c r="J80" s="589">
        <f t="shared" si="5"/>
        <v>4</v>
      </c>
      <c r="K80" s="590"/>
    </row>
    <row r="81" spans="1:11" ht="12.75">
      <c r="A81" s="51"/>
      <c r="B81" s="584" t="s">
        <v>386</v>
      </c>
      <c r="C81" s="584"/>
      <c r="D81" s="584"/>
      <c r="E81" s="584"/>
      <c r="F81" s="587"/>
      <c r="G81" s="588"/>
      <c r="H81" s="587">
        <v>1</v>
      </c>
      <c r="I81" s="588"/>
      <c r="J81" s="589">
        <f t="shared" si="5"/>
        <v>1</v>
      </c>
      <c r="K81" s="590"/>
    </row>
    <row r="82" spans="1:11" ht="12.75">
      <c r="A82" s="51"/>
      <c r="B82" s="584" t="s">
        <v>387</v>
      </c>
      <c r="C82" s="584"/>
      <c r="D82" s="584"/>
      <c r="E82" s="584"/>
      <c r="F82" s="587"/>
      <c r="G82" s="588"/>
      <c r="H82" s="587"/>
      <c r="I82" s="588"/>
      <c r="J82" s="589">
        <f t="shared" si="5"/>
        <v>0</v>
      </c>
      <c r="K82" s="590"/>
    </row>
    <row r="83" spans="1:11" ht="12.75">
      <c r="A83" s="51"/>
      <c r="B83" s="584" t="s">
        <v>388</v>
      </c>
      <c r="C83" s="584"/>
      <c r="D83" s="584"/>
      <c r="E83" s="584"/>
      <c r="F83" s="587"/>
      <c r="G83" s="588"/>
      <c r="H83" s="587">
        <v>23</v>
      </c>
      <c r="I83" s="588"/>
      <c r="J83" s="589">
        <f t="shared" si="5"/>
        <v>23</v>
      </c>
      <c r="K83" s="590"/>
    </row>
    <row r="84" spans="1:11" ht="12.75">
      <c r="A84" s="51"/>
      <c r="B84" s="584" t="s">
        <v>389</v>
      </c>
      <c r="C84" s="584"/>
      <c r="D84" s="584"/>
      <c r="E84" s="584"/>
      <c r="F84" s="587">
        <v>2</v>
      </c>
      <c r="G84" s="588"/>
      <c r="H84" s="587"/>
      <c r="I84" s="588"/>
      <c r="J84" s="589">
        <f t="shared" si="5"/>
        <v>2</v>
      </c>
      <c r="K84" s="590"/>
    </row>
    <row r="85" spans="1:15" ht="12.75">
      <c r="A85" s="51"/>
      <c r="B85" s="584" t="s">
        <v>390</v>
      </c>
      <c r="C85" s="584"/>
      <c r="D85" s="584"/>
      <c r="E85" s="584"/>
      <c r="F85" s="587"/>
      <c r="G85" s="588"/>
      <c r="H85" s="587"/>
      <c r="I85" s="588"/>
      <c r="J85" s="589">
        <f t="shared" si="5"/>
        <v>0</v>
      </c>
      <c r="K85" s="590"/>
      <c r="O85" s="126"/>
    </row>
    <row r="86" spans="1:11" ht="12.75">
      <c r="A86" s="51"/>
      <c r="B86" s="584" t="s">
        <v>391</v>
      </c>
      <c r="C86" s="584"/>
      <c r="D86" s="584"/>
      <c r="E86" s="584"/>
      <c r="F86" s="587"/>
      <c r="G86" s="588"/>
      <c r="H86" s="587">
        <v>2</v>
      </c>
      <c r="I86" s="588"/>
      <c r="J86" s="589">
        <f t="shared" si="5"/>
        <v>2</v>
      </c>
      <c r="K86" s="590"/>
    </row>
    <row r="87" spans="1:11" ht="12.75">
      <c r="A87" s="51"/>
      <c r="B87" s="584" t="s">
        <v>392</v>
      </c>
      <c r="C87" s="584"/>
      <c r="D87" s="584"/>
      <c r="E87" s="584"/>
      <c r="F87" s="587"/>
      <c r="G87" s="588"/>
      <c r="H87" s="587"/>
      <c r="I87" s="588"/>
      <c r="J87" s="589">
        <f t="shared" si="5"/>
        <v>0</v>
      </c>
      <c r="K87" s="590"/>
    </row>
    <row r="88" spans="1:11" ht="12.75">
      <c r="A88" s="51"/>
      <c r="B88" s="584" t="s">
        <v>393</v>
      </c>
      <c r="C88" s="584"/>
      <c r="D88" s="584"/>
      <c r="E88" s="584"/>
      <c r="F88" s="587"/>
      <c r="G88" s="588"/>
      <c r="H88" s="587"/>
      <c r="I88" s="588"/>
      <c r="J88" s="589">
        <f t="shared" si="5"/>
        <v>0</v>
      </c>
      <c r="K88" s="590"/>
    </row>
    <row r="89" spans="1:11" ht="12.75">
      <c r="A89" s="51"/>
      <c r="B89" s="584" t="s">
        <v>394</v>
      </c>
      <c r="C89" s="584"/>
      <c r="D89" s="584"/>
      <c r="E89" s="584"/>
      <c r="F89" s="587"/>
      <c r="G89" s="588"/>
      <c r="H89" s="587"/>
      <c r="I89" s="588"/>
      <c r="J89" s="589">
        <f t="shared" si="5"/>
        <v>0</v>
      </c>
      <c r="K89" s="590"/>
    </row>
    <row r="90" spans="1:11" ht="12.75">
      <c r="A90" s="209"/>
      <c r="B90" s="599" t="s">
        <v>164</v>
      </c>
      <c r="C90" s="600"/>
      <c r="D90" s="600"/>
      <c r="E90" s="601"/>
      <c r="F90" s="602">
        <f>SUM(F21:G89)</f>
        <v>32</v>
      </c>
      <c r="G90" s="603"/>
      <c r="H90" s="602">
        <f>SUM(H21:I89)</f>
        <v>73</v>
      </c>
      <c r="I90" s="603"/>
      <c r="J90" s="602">
        <f>IF((F90+H90)=SUM(J21:K89),SUM(J21:K89),"`ОШ!`")</f>
        <v>105</v>
      </c>
      <c r="K90" s="603">
        <f>IF((L90+M90)=SUM(K22:K89),SUM(K22:K89),"`ОШ!`")</f>
        <v>0</v>
      </c>
    </row>
    <row r="93" ht="12.75">
      <c r="B93" s="136" t="s">
        <v>410</v>
      </c>
    </row>
  </sheetData>
  <sheetProtection/>
  <mergeCells count="297">
    <mergeCell ref="H40:I40"/>
    <mergeCell ref="J40:K40"/>
    <mergeCell ref="H70:I70"/>
    <mergeCell ref="H79:I79"/>
    <mergeCell ref="H72:I72"/>
    <mergeCell ref="H71:I71"/>
    <mergeCell ref="H50:I50"/>
    <mergeCell ref="H59:I59"/>
    <mergeCell ref="H68:I68"/>
    <mergeCell ref="H67:I67"/>
    <mergeCell ref="H87:I87"/>
    <mergeCell ref="H86:I86"/>
    <mergeCell ref="H85:I85"/>
    <mergeCell ref="H84:I84"/>
    <mergeCell ref="H83:I83"/>
    <mergeCell ref="H82:I82"/>
    <mergeCell ref="H81:I81"/>
    <mergeCell ref="H80:I80"/>
    <mergeCell ref="H60:I60"/>
    <mergeCell ref="H69:I69"/>
    <mergeCell ref="H78:I78"/>
    <mergeCell ref="H77:I77"/>
    <mergeCell ref="H76:I76"/>
    <mergeCell ref="H75:I75"/>
    <mergeCell ref="H74:I74"/>
    <mergeCell ref="H73:I73"/>
    <mergeCell ref="H66:I66"/>
    <mergeCell ref="H65:I65"/>
    <mergeCell ref="H64:I64"/>
    <mergeCell ref="H63:I63"/>
    <mergeCell ref="H62:I62"/>
    <mergeCell ref="H61:I61"/>
    <mergeCell ref="H39:I39"/>
    <mergeCell ref="H49:I49"/>
    <mergeCell ref="H58:I58"/>
    <mergeCell ref="H57:I57"/>
    <mergeCell ref="H56:I56"/>
    <mergeCell ref="H55:I55"/>
    <mergeCell ref="H54:I54"/>
    <mergeCell ref="H53:I53"/>
    <mergeCell ref="H52:I52"/>
    <mergeCell ref="H51:I51"/>
    <mergeCell ref="H44:I44"/>
    <mergeCell ref="H43:I43"/>
    <mergeCell ref="H42:I42"/>
    <mergeCell ref="H41:I41"/>
    <mergeCell ref="H48:I48"/>
    <mergeCell ref="H47:I47"/>
    <mergeCell ref="H46:I46"/>
    <mergeCell ref="H45:I45"/>
    <mergeCell ref="F87:G87"/>
    <mergeCell ref="H32:I32"/>
    <mergeCell ref="H31:I31"/>
    <mergeCell ref="H30:I30"/>
    <mergeCell ref="H38:I38"/>
    <mergeCell ref="H37:I37"/>
    <mergeCell ref="H36:I36"/>
    <mergeCell ref="H35:I35"/>
    <mergeCell ref="H34:I34"/>
    <mergeCell ref="H33:I33"/>
    <mergeCell ref="F63:G63"/>
    <mergeCell ref="F88:G88"/>
    <mergeCell ref="F89:G89"/>
    <mergeCell ref="J90:K90"/>
    <mergeCell ref="F83:G83"/>
    <mergeCell ref="F90:G90"/>
    <mergeCell ref="H90:I90"/>
    <mergeCell ref="H89:I89"/>
    <mergeCell ref="H88:I88"/>
    <mergeCell ref="F86:G86"/>
    <mergeCell ref="H29:I29"/>
    <mergeCell ref="H28:I28"/>
    <mergeCell ref="H27:I27"/>
    <mergeCell ref="H26:I26"/>
    <mergeCell ref="F71:G71"/>
    <mergeCell ref="F70:G70"/>
    <mergeCell ref="F59:G59"/>
    <mergeCell ref="F65:G65"/>
    <mergeCell ref="F64:G64"/>
    <mergeCell ref="F68:G68"/>
    <mergeCell ref="F84:G84"/>
    <mergeCell ref="F85:G85"/>
    <mergeCell ref="F69:G69"/>
    <mergeCell ref="F79:G79"/>
    <mergeCell ref="F78:G78"/>
    <mergeCell ref="F77:G77"/>
    <mergeCell ref="F76:G76"/>
    <mergeCell ref="F75:G75"/>
    <mergeCell ref="F81:G81"/>
    <mergeCell ref="F82:G82"/>
    <mergeCell ref="F74:G74"/>
    <mergeCell ref="F80:G80"/>
    <mergeCell ref="F58:G58"/>
    <mergeCell ref="F57:G57"/>
    <mergeCell ref="F56:G56"/>
    <mergeCell ref="F60:G60"/>
    <mergeCell ref="F73:G73"/>
    <mergeCell ref="F72:G72"/>
    <mergeCell ref="F67:G67"/>
    <mergeCell ref="F66:G66"/>
    <mergeCell ref="F53:G53"/>
    <mergeCell ref="F36:G36"/>
    <mergeCell ref="F43:G43"/>
    <mergeCell ref="F44:G44"/>
    <mergeCell ref="F45:G45"/>
    <mergeCell ref="F41:G41"/>
    <mergeCell ref="F39:G39"/>
    <mergeCell ref="F38:G38"/>
    <mergeCell ref="F40:G40"/>
    <mergeCell ref="F52:G52"/>
    <mergeCell ref="J66:K66"/>
    <mergeCell ref="F46:G46"/>
    <mergeCell ref="F47:G47"/>
    <mergeCell ref="F48:G48"/>
    <mergeCell ref="F49:G49"/>
    <mergeCell ref="F51:G51"/>
    <mergeCell ref="F62:G62"/>
    <mergeCell ref="F61:G61"/>
    <mergeCell ref="F55:G55"/>
    <mergeCell ref="F54:G54"/>
    <mergeCell ref="J88:K88"/>
    <mergeCell ref="F50:G50"/>
    <mergeCell ref="J84:K84"/>
    <mergeCell ref="J83:K83"/>
    <mergeCell ref="J72:K72"/>
    <mergeCell ref="J73:K73"/>
    <mergeCell ref="J74:K74"/>
    <mergeCell ref="J75:K75"/>
    <mergeCell ref="J76:K76"/>
    <mergeCell ref="J77:K77"/>
    <mergeCell ref="J70:K70"/>
    <mergeCell ref="J89:K89"/>
    <mergeCell ref="J78:K78"/>
    <mergeCell ref="J79:K79"/>
    <mergeCell ref="J80:K80"/>
    <mergeCell ref="J81:K81"/>
    <mergeCell ref="J82:K82"/>
    <mergeCell ref="J85:K85"/>
    <mergeCell ref="J86:K86"/>
    <mergeCell ref="J87:K87"/>
    <mergeCell ref="J71:K71"/>
    <mergeCell ref="J60:K60"/>
    <mergeCell ref="J61:K61"/>
    <mergeCell ref="J62:K62"/>
    <mergeCell ref="J63:K63"/>
    <mergeCell ref="J64:K64"/>
    <mergeCell ref="J65:K65"/>
    <mergeCell ref="J67:K67"/>
    <mergeCell ref="J68:K68"/>
    <mergeCell ref="J69:K69"/>
    <mergeCell ref="J59:K59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42:K42"/>
    <mergeCell ref="J43:K43"/>
    <mergeCell ref="J44:K44"/>
    <mergeCell ref="J45:K45"/>
    <mergeCell ref="J58:K58"/>
    <mergeCell ref="J57:K57"/>
    <mergeCell ref="J31:K31"/>
    <mergeCell ref="J32:K32"/>
    <mergeCell ref="J46:K46"/>
    <mergeCell ref="J47:K47"/>
    <mergeCell ref="J35:K35"/>
    <mergeCell ref="J36:K36"/>
    <mergeCell ref="J37:K37"/>
    <mergeCell ref="J38:K38"/>
    <mergeCell ref="J39:K39"/>
    <mergeCell ref="J41:K41"/>
    <mergeCell ref="J33:K33"/>
    <mergeCell ref="J34:K34"/>
    <mergeCell ref="J23:K23"/>
    <mergeCell ref="J24:K24"/>
    <mergeCell ref="J25:K25"/>
    <mergeCell ref="J26:K26"/>
    <mergeCell ref="J27:K27"/>
    <mergeCell ref="J28:K28"/>
    <mergeCell ref="J29:K29"/>
    <mergeCell ref="J30:K30"/>
    <mergeCell ref="H20:I20"/>
    <mergeCell ref="F29:G29"/>
    <mergeCell ref="F28:G28"/>
    <mergeCell ref="B90:E90"/>
    <mergeCell ref="F27:G27"/>
    <mergeCell ref="B41:E41"/>
    <mergeCell ref="B38:E38"/>
    <mergeCell ref="B37:E37"/>
    <mergeCell ref="B39:E39"/>
    <mergeCell ref="B45:E45"/>
    <mergeCell ref="H21:I21"/>
    <mergeCell ref="F22:G22"/>
    <mergeCell ref="H24:I24"/>
    <mergeCell ref="H25:I25"/>
    <mergeCell ref="H23:I23"/>
    <mergeCell ref="H22:I22"/>
    <mergeCell ref="B28:E28"/>
    <mergeCell ref="B30:E30"/>
    <mergeCell ref="B29:E29"/>
    <mergeCell ref="B27:E27"/>
    <mergeCell ref="B32:E32"/>
    <mergeCell ref="F19:G19"/>
    <mergeCell ref="F21:G21"/>
    <mergeCell ref="F20:G20"/>
    <mergeCell ref="F25:G25"/>
    <mergeCell ref="F26:G26"/>
    <mergeCell ref="F42:G42"/>
    <mergeCell ref="B40:E40"/>
    <mergeCell ref="B31:E31"/>
    <mergeCell ref="F30:G30"/>
    <mergeCell ref="B36:E36"/>
    <mergeCell ref="B35:E35"/>
    <mergeCell ref="B34:E34"/>
    <mergeCell ref="B33:E33"/>
    <mergeCell ref="F35:G35"/>
    <mergeCell ref="F34:G34"/>
    <mergeCell ref="F33:G33"/>
    <mergeCell ref="F32:G32"/>
    <mergeCell ref="F31:G31"/>
    <mergeCell ref="F37:G37"/>
    <mergeCell ref="B55:E55"/>
    <mergeCell ref="B54:E54"/>
    <mergeCell ref="B42:E42"/>
    <mergeCell ref="B49:E49"/>
    <mergeCell ref="B48:E48"/>
    <mergeCell ref="B47:E47"/>
    <mergeCell ref="B46:E46"/>
    <mergeCell ref="B43:E43"/>
    <mergeCell ref="B44:E44"/>
    <mergeCell ref="B65:E65"/>
    <mergeCell ref="B64:E64"/>
    <mergeCell ref="B51:E51"/>
    <mergeCell ref="B50:E50"/>
    <mergeCell ref="B59:E59"/>
    <mergeCell ref="B58:E58"/>
    <mergeCell ref="B57:E57"/>
    <mergeCell ref="B56:E56"/>
    <mergeCell ref="B53:E53"/>
    <mergeCell ref="B52:E52"/>
    <mergeCell ref="B71:E71"/>
    <mergeCell ref="B70:E70"/>
    <mergeCell ref="B69:E69"/>
    <mergeCell ref="B68:E68"/>
    <mergeCell ref="B67:E67"/>
    <mergeCell ref="B66:E66"/>
    <mergeCell ref="B78:E78"/>
    <mergeCell ref="B81:E81"/>
    <mergeCell ref="B76:E76"/>
    <mergeCell ref="B80:E80"/>
    <mergeCell ref="B61:E61"/>
    <mergeCell ref="B60:E60"/>
    <mergeCell ref="B63:E63"/>
    <mergeCell ref="B62:E62"/>
    <mergeCell ref="B73:E73"/>
    <mergeCell ref="B72:E72"/>
    <mergeCell ref="B89:E89"/>
    <mergeCell ref="B88:E88"/>
    <mergeCell ref="B87:E87"/>
    <mergeCell ref="B86:E86"/>
    <mergeCell ref="B85:E85"/>
    <mergeCell ref="B84:E84"/>
    <mergeCell ref="B82:E82"/>
    <mergeCell ref="B83:E83"/>
    <mergeCell ref="B19:E19"/>
    <mergeCell ref="B21:E21"/>
    <mergeCell ref="B22:E22"/>
    <mergeCell ref="B20:E20"/>
    <mergeCell ref="B75:E75"/>
    <mergeCell ref="B74:E74"/>
    <mergeCell ref="B77:E77"/>
    <mergeCell ref="B79:E79"/>
    <mergeCell ref="B26:E26"/>
    <mergeCell ref="B25:E25"/>
    <mergeCell ref="B1:E1"/>
    <mergeCell ref="B2:G2"/>
    <mergeCell ref="B3:L3"/>
    <mergeCell ref="B4:P4"/>
    <mergeCell ref="D6:E6"/>
    <mergeCell ref="H19:I19"/>
    <mergeCell ref="J19:K19"/>
    <mergeCell ref="J21:K21"/>
    <mergeCell ref="H6:I6"/>
    <mergeCell ref="L6:M6"/>
    <mergeCell ref="A5:L5"/>
    <mergeCell ref="A18:H18"/>
    <mergeCell ref="B23:E23"/>
    <mergeCell ref="B24:E24"/>
    <mergeCell ref="J20:K20"/>
    <mergeCell ref="F24:G24"/>
    <mergeCell ref="F23:G23"/>
    <mergeCell ref="J22:K22"/>
  </mergeCells>
  <printOptions horizontalCentered="1"/>
  <pageMargins left="0.1968503937007874" right="0.1968503937007874" top="0.5905511811023623" bottom="0.5905511811023623" header="0.3937007874015748" footer="0.3937007874015748"/>
  <pageSetup firstPageNumber="74" useFirstPageNumber="1" horizontalDpi="600" verticalDpi="600" orientation="landscape" paperSize="9" scale="95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  <outlinePr summaryBelow="0" summaryRight="0"/>
  </sheetPr>
  <dimension ref="A1:U143"/>
  <sheetViews>
    <sheetView view="pageBreakPreview" zoomScaleSheetLayoutView="100" zoomScalePageLayoutView="0" workbookViewId="0" topLeftCell="A1">
      <selection activeCell="T36" sqref="T36"/>
    </sheetView>
  </sheetViews>
  <sheetFormatPr defaultColWidth="9.140625" defaultRowHeight="12.75"/>
  <cols>
    <col min="1" max="1" width="3.57421875" style="0" bestFit="1" customWidth="1"/>
    <col min="2" max="2" width="27.7109375" style="0" customWidth="1"/>
    <col min="3" max="3" width="15.7109375" style="0" customWidth="1"/>
    <col min="4" max="4" width="17.140625" style="0" bestFit="1" customWidth="1"/>
    <col min="5" max="5" width="5.421875" style="0" customWidth="1"/>
    <col min="6" max="6" width="5.8515625" style="0" customWidth="1"/>
    <col min="7" max="7" width="6.421875" style="0" customWidth="1"/>
    <col min="8" max="8" width="6.7109375" style="0" customWidth="1"/>
    <col min="9" max="9" width="8.421875" style="0" customWidth="1"/>
    <col min="10" max="10" width="7.140625" style="0" customWidth="1"/>
    <col min="11" max="11" width="7.28125" style="0" customWidth="1"/>
    <col min="12" max="12" width="8.7109375" style="0" customWidth="1"/>
    <col min="13" max="13" width="9.28125" style="0" customWidth="1"/>
    <col min="14" max="14" width="11.8515625" style="0" customWidth="1"/>
    <col min="15" max="15" width="8.140625" style="0" customWidth="1"/>
    <col min="16" max="16" width="9.28125" style="0" customWidth="1"/>
    <col min="17" max="17" width="8.7109375" style="0" customWidth="1"/>
    <col min="18" max="19" width="7.00390625" style="0" customWidth="1"/>
    <col min="20" max="20" width="7.421875" style="0" customWidth="1"/>
    <col min="22" max="23" width="11.8515625" style="0" bestFit="1" customWidth="1"/>
  </cols>
  <sheetData>
    <row r="1" spans="2:20" ht="12.75">
      <c r="B1" s="529" t="s">
        <v>503</v>
      </c>
      <c r="C1" s="529"/>
      <c r="D1" s="529"/>
      <c r="E1" s="529"/>
      <c r="F1" s="529"/>
      <c r="G1" s="529"/>
      <c r="H1" s="26"/>
      <c r="I1" s="26"/>
      <c r="J1" s="26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2:20" ht="12.75">
      <c r="B2" s="506" t="s">
        <v>796</v>
      </c>
      <c r="C2" s="506"/>
      <c r="D2" s="506"/>
      <c r="E2" s="506"/>
      <c r="F2" s="506"/>
      <c r="G2" s="506"/>
      <c r="H2" s="506"/>
      <c r="I2" s="506"/>
      <c r="J2" s="1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2:20" ht="12.75">
      <c r="B3" s="506" t="s">
        <v>788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25"/>
      <c r="P3" s="25"/>
      <c r="Q3" s="25"/>
      <c r="R3" s="25"/>
      <c r="S3" s="25"/>
      <c r="T3" s="25"/>
    </row>
    <row r="4" spans="2:20" ht="50.25" customHeight="1">
      <c r="B4" s="642" t="s">
        <v>805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</row>
    <row r="5" spans="1:20" ht="12.75">
      <c r="A5" s="514" t="s">
        <v>1</v>
      </c>
      <c r="B5" s="514"/>
      <c r="C5" s="514"/>
      <c r="D5" s="514"/>
      <c r="E5" s="154"/>
      <c r="F5" s="154"/>
      <c r="G5" s="154"/>
      <c r="H5" s="155"/>
      <c r="I5" s="155"/>
      <c r="J5" s="155"/>
      <c r="K5" s="155"/>
      <c r="L5" s="154"/>
      <c r="M5" s="154"/>
      <c r="N5" s="154"/>
      <c r="O5" s="154"/>
      <c r="P5" s="154"/>
      <c r="Q5" s="154"/>
      <c r="R5" s="155"/>
      <c r="S5" s="155"/>
      <c r="T5" s="155"/>
    </row>
    <row r="6" spans="1:20" ht="53.25" customHeight="1">
      <c r="A6" s="215"/>
      <c r="B6" s="193"/>
      <c r="C6" s="190"/>
      <c r="D6" s="190"/>
      <c r="E6" s="190"/>
      <c r="F6" s="190"/>
      <c r="G6" s="190"/>
      <c r="H6" s="508" t="s">
        <v>225</v>
      </c>
      <c r="I6" s="508"/>
      <c r="J6" s="508" t="s">
        <v>228</v>
      </c>
      <c r="K6" s="508"/>
      <c r="L6" s="190"/>
      <c r="M6" s="190"/>
      <c r="N6" s="190"/>
      <c r="O6" s="190"/>
      <c r="P6" s="190"/>
      <c r="Q6" s="190"/>
      <c r="R6" s="508" t="s">
        <v>240</v>
      </c>
      <c r="S6" s="508"/>
      <c r="T6" s="508"/>
    </row>
    <row r="7" spans="1:20" ht="111" customHeight="1">
      <c r="A7" s="194" t="s">
        <v>248</v>
      </c>
      <c r="B7" s="202" t="s">
        <v>203</v>
      </c>
      <c r="C7" s="195" t="s">
        <v>264</v>
      </c>
      <c r="D7" s="195" t="s">
        <v>260</v>
      </c>
      <c r="E7" s="195" t="s">
        <v>242</v>
      </c>
      <c r="F7" s="195" t="s">
        <v>243</v>
      </c>
      <c r="G7" s="195" t="s">
        <v>244</v>
      </c>
      <c r="H7" s="199" t="s">
        <v>226</v>
      </c>
      <c r="I7" s="199" t="s">
        <v>224</v>
      </c>
      <c r="J7" s="199" t="s">
        <v>227</v>
      </c>
      <c r="K7" s="199" t="s">
        <v>229</v>
      </c>
      <c r="L7" s="195" t="s">
        <v>459</v>
      </c>
      <c r="M7" s="195" t="s">
        <v>460</v>
      </c>
      <c r="N7" s="195" t="s">
        <v>461</v>
      </c>
      <c r="O7" s="195" t="s">
        <v>462</v>
      </c>
      <c r="P7" s="195" t="s">
        <v>463</v>
      </c>
      <c r="Q7" s="195" t="s">
        <v>464</v>
      </c>
      <c r="R7" s="199" t="s">
        <v>465</v>
      </c>
      <c r="S7" s="199" t="s">
        <v>466</v>
      </c>
      <c r="T7" s="199" t="s">
        <v>467</v>
      </c>
    </row>
    <row r="8" spans="1:20" s="156" customFormat="1" ht="12">
      <c r="A8" s="326" t="s">
        <v>130</v>
      </c>
      <c r="B8" s="327" t="s">
        <v>169</v>
      </c>
      <c r="C8" s="328" t="s">
        <v>249</v>
      </c>
      <c r="D8" s="328" t="s">
        <v>270</v>
      </c>
      <c r="E8" s="199" t="s">
        <v>520</v>
      </c>
      <c r="F8" s="199" t="s">
        <v>521</v>
      </c>
      <c r="G8" s="199" t="s">
        <v>522</v>
      </c>
      <c r="H8" s="199" t="s">
        <v>523</v>
      </c>
      <c r="I8" s="199" t="s">
        <v>524</v>
      </c>
      <c r="J8" s="199" t="s">
        <v>525</v>
      </c>
      <c r="K8" s="199" t="s">
        <v>526</v>
      </c>
      <c r="L8" s="199" t="s">
        <v>527</v>
      </c>
      <c r="M8" s="199" t="s">
        <v>528</v>
      </c>
      <c r="N8" s="199" t="s">
        <v>529</v>
      </c>
      <c r="O8" s="199" t="s">
        <v>530</v>
      </c>
      <c r="P8" s="199" t="s">
        <v>531</v>
      </c>
      <c r="Q8" s="199" t="s">
        <v>532</v>
      </c>
      <c r="R8" s="199" t="s">
        <v>533</v>
      </c>
      <c r="S8" s="199" t="s">
        <v>534</v>
      </c>
      <c r="T8" s="199" t="s">
        <v>535</v>
      </c>
    </row>
    <row r="9" spans="1:20" s="46" customFormat="1" ht="27" customHeight="1">
      <c r="A9" s="277"/>
      <c r="B9" s="329" t="s">
        <v>468</v>
      </c>
      <c r="C9" s="330" t="s">
        <v>486</v>
      </c>
      <c r="D9" s="331"/>
      <c r="E9" s="332">
        <v>1</v>
      </c>
      <c r="F9" s="332" t="s">
        <v>419</v>
      </c>
      <c r="G9" s="332">
        <v>1</v>
      </c>
      <c r="H9" s="332">
        <f>K9+L9+M9</f>
        <v>0</v>
      </c>
      <c r="I9" s="333"/>
      <c r="J9" s="332">
        <v>3</v>
      </c>
      <c r="K9" s="332"/>
      <c r="L9" s="332"/>
      <c r="M9" s="332"/>
      <c r="N9" s="332"/>
      <c r="O9" s="332"/>
      <c r="P9" s="333"/>
      <c r="Q9" s="333">
        <v>90</v>
      </c>
      <c r="R9" s="332" t="s">
        <v>419</v>
      </c>
      <c r="S9" s="332"/>
      <c r="T9" s="332" t="s">
        <v>419</v>
      </c>
    </row>
    <row r="10" spans="1:20" s="46" customFormat="1" ht="26.25" customHeight="1">
      <c r="A10" s="277"/>
      <c r="B10" s="334" t="s">
        <v>469</v>
      </c>
      <c r="C10" s="330" t="s">
        <v>486</v>
      </c>
      <c r="D10" s="335"/>
      <c r="E10" s="332">
        <f>G10+H10</f>
        <v>31</v>
      </c>
      <c r="F10" s="332" t="s">
        <v>419</v>
      </c>
      <c r="G10" s="332">
        <v>12</v>
      </c>
      <c r="H10" s="332">
        <f>K10+L10+M10</f>
        <v>19</v>
      </c>
      <c r="I10" s="333">
        <v>336</v>
      </c>
      <c r="J10" s="332">
        <v>14</v>
      </c>
      <c r="K10" s="332">
        <v>17</v>
      </c>
      <c r="L10" s="332">
        <v>2</v>
      </c>
      <c r="M10" s="332"/>
      <c r="N10" s="332"/>
      <c r="O10" s="332"/>
      <c r="P10" s="333">
        <v>336</v>
      </c>
      <c r="Q10" s="333">
        <v>406</v>
      </c>
      <c r="R10" s="332"/>
      <c r="S10" s="332">
        <v>19</v>
      </c>
      <c r="T10" s="332"/>
    </row>
    <row r="11" spans="1:20" s="46" customFormat="1" ht="45" customHeight="1">
      <c r="A11" s="277"/>
      <c r="B11" s="334" t="s">
        <v>470</v>
      </c>
      <c r="C11" s="330" t="s">
        <v>486</v>
      </c>
      <c r="D11" s="335"/>
      <c r="E11" s="332">
        <f>G11+H11</f>
        <v>0</v>
      </c>
      <c r="F11" s="332"/>
      <c r="G11" s="332"/>
      <c r="H11" s="332">
        <f>K11+L11+M11</f>
        <v>0</v>
      </c>
      <c r="I11" s="333"/>
      <c r="J11" s="332"/>
      <c r="K11" s="332"/>
      <c r="L11" s="332"/>
      <c r="M11" s="332"/>
      <c r="N11" s="332"/>
      <c r="O11" s="332"/>
      <c r="P11" s="333"/>
      <c r="Q11" s="333"/>
      <c r="R11" s="332" t="s">
        <v>419</v>
      </c>
      <c r="S11" s="332"/>
      <c r="T11" s="332"/>
    </row>
    <row r="12" spans="1:20" s="46" customFormat="1" ht="24.75" customHeight="1">
      <c r="A12" s="277"/>
      <c r="B12" s="334" t="s">
        <v>471</v>
      </c>
      <c r="C12" s="330" t="s">
        <v>486</v>
      </c>
      <c r="D12" s="335"/>
      <c r="E12" s="332">
        <f>G12+H12</f>
        <v>3</v>
      </c>
      <c r="F12" s="332" t="s">
        <v>419</v>
      </c>
      <c r="G12" s="332">
        <v>1</v>
      </c>
      <c r="H12" s="332">
        <f>K12+L12+M12</f>
        <v>2</v>
      </c>
      <c r="I12" s="333">
        <v>20</v>
      </c>
      <c r="J12" s="332">
        <v>1</v>
      </c>
      <c r="K12" s="332"/>
      <c r="L12" s="332">
        <v>2</v>
      </c>
      <c r="M12" s="332"/>
      <c r="N12" s="332"/>
      <c r="O12" s="332"/>
      <c r="P12" s="333">
        <v>20</v>
      </c>
      <c r="Q12" s="333">
        <v>15</v>
      </c>
      <c r="R12" s="332"/>
      <c r="S12" s="332">
        <v>2</v>
      </c>
      <c r="T12" s="332"/>
    </row>
    <row r="13" spans="1:20" s="46" customFormat="1" ht="35.25" customHeight="1">
      <c r="A13" s="277"/>
      <c r="B13" s="334" t="s">
        <v>472</v>
      </c>
      <c r="C13" s="330" t="s">
        <v>486</v>
      </c>
      <c r="D13" s="335"/>
      <c r="E13" s="332">
        <v>8</v>
      </c>
      <c r="F13" s="332" t="s">
        <v>419</v>
      </c>
      <c r="G13" s="332">
        <v>6</v>
      </c>
      <c r="H13" s="332">
        <v>2</v>
      </c>
      <c r="I13" s="333">
        <v>100</v>
      </c>
      <c r="J13" s="332">
        <v>1</v>
      </c>
      <c r="K13" s="332">
        <v>1</v>
      </c>
      <c r="L13" s="332">
        <v>1</v>
      </c>
      <c r="M13" s="332"/>
      <c r="N13" s="332"/>
      <c r="O13" s="332"/>
      <c r="P13" s="333">
        <v>100</v>
      </c>
      <c r="Q13" s="333">
        <v>100</v>
      </c>
      <c r="R13" s="332" t="s">
        <v>419</v>
      </c>
      <c r="S13" s="332">
        <v>2</v>
      </c>
      <c r="T13" s="332"/>
    </row>
    <row r="14" spans="1:20" ht="24.75" customHeight="1">
      <c r="A14" s="277"/>
      <c r="B14" s="334" t="s">
        <v>473</v>
      </c>
      <c r="C14" s="633" t="s">
        <v>164</v>
      </c>
      <c r="D14" s="634"/>
      <c r="E14" s="332">
        <f>IF(E15+E16=G14+H14,(G14+H14),"ОШ!")</f>
        <v>4</v>
      </c>
      <c r="F14" s="332" t="s">
        <v>419</v>
      </c>
      <c r="G14" s="332">
        <f>G15+G16</f>
        <v>0</v>
      </c>
      <c r="H14" s="332">
        <f>IF((H15+H16)=SUM(K14:M14),SUM(K14:M14),"`ОШ!`")</f>
        <v>4</v>
      </c>
      <c r="I14" s="332">
        <f aca="true" t="shared" si="0" ref="I14:Q14">I15+I16</f>
        <v>620</v>
      </c>
      <c r="J14" s="332">
        <f t="shared" si="0"/>
        <v>0</v>
      </c>
      <c r="K14" s="332">
        <f t="shared" si="0"/>
        <v>2</v>
      </c>
      <c r="L14" s="332">
        <f t="shared" si="0"/>
        <v>2</v>
      </c>
      <c r="M14" s="332">
        <f t="shared" si="0"/>
        <v>0</v>
      </c>
      <c r="N14" s="332">
        <f t="shared" si="0"/>
        <v>0</v>
      </c>
      <c r="O14" s="332">
        <f t="shared" si="0"/>
        <v>0</v>
      </c>
      <c r="P14" s="332">
        <f t="shared" si="0"/>
        <v>620</v>
      </c>
      <c r="Q14" s="332">
        <f t="shared" si="0"/>
        <v>400</v>
      </c>
      <c r="R14" s="332" t="s">
        <v>419</v>
      </c>
      <c r="S14" s="332">
        <f>S15+S16</f>
        <v>1</v>
      </c>
      <c r="T14" s="332">
        <f>T15+T16</f>
        <v>3</v>
      </c>
    </row>
    <row r="15" spans="2:20" s="46" customFormat="1" ht="56.25">
      <c r="B15" s="635" t="s">
        <v>473</v>
      </c>
      <c r="C15" s="632" t="s">
        <v>82</v>
      </c>
      <c r="D15" s="157" t="s">
        <v>630</v>
      </c>
      <c r="E15" s="158">
        <v>4</v>
      </c>
      <c r="F15" s="159"/>
      <c r="G15" s="158"/>
      <c r="H15" s="158">
        <v>4</v>
      </c>
      <c r="I15" s="160">
        <v>620</v>
      </c>
      <c r="J15" s="158"/>
      <c r="K15" s="158">
        <v>2</v>
      </c>
      <c r="L15" s="158">
        <v>2</v>
      </c>
      <c r="M15" s="158"/>
      <c r="N15" s="158"/>
      <c r="O15" s="158"/>
      <c r="P15" s="160">
        <v>620</v>
      </c>
      <c r="Q15" s="160">
        <v>400</v>
      </c>
      <c r="R15" s="159"/>
      <c r="S15" s="158">
        <v>1</v>
      </c>
      <c r="T15" s="158">
        <v>3</v>
      </c>
    </row>
    <row r="16" spans="2:20" s="46" customFormat="1" ht="12.75">
      <c r="B16" s="636"/>
      <c r="C16" s="631"/>
      <c r="D16" s="157" t="s">
        <v>628</v>
      </c>
      <c r="E16" s="158"/>
      <c r="F16" s="159"/>
      <c r="G16" s="158"/>
      <c r="H16" s="158"/>
      <c r="I16" s="160"/>
      <c r="J16" s="158"/>
      <c r="K16" s="158"/>
      <c r="L16" s="158"/>
      <c r="M16" s="158"/>
      <c r="N16" s="158"/>
      <c r="O16" s="158"/>
      <c r="P16" s="160"/>
      <c r="Q16" s="160"/>
      <c r="R16" s="159"/>
      <c r="S16" s="158"/>
      <c r="T16" s="158"/>
    </row>
    <row r="17" spans="1:20" s="46" customFormat="1" ht="42">
      <c r="A17" s="277"/>
      <c r="B17" s="334" t="s">
        <v>409</v>
      </c>
      <c r="C17" s="633" t="s">
        <v>164</v>
      </c>
      <c r="D17" s="634"/>
      <c r="E17" s="332">
        <f>IF(E18+E19=G17+H17,(G17+H17),"ОШ!")</f>
        <v>0</v>
      </c>
      <c r="F17" s="332">
        <f>F18+F19</f>
        <v>0</v>
      </c>
      <c r="G17" s="332">
        <f>G18+G19</f>
        <v>0</v>
      </c>
      <c r="H17" s="332">
        <f>IF((H18+H19)=SUM(K17:M17),SUM(K17:M17),"`ОШ!`")</f>
        <v>0</v>
      </c>
      <c r="I17" s="332">
        <f aca="true" t="shared" si="1" ref="I17:T17">I18+I19</f>
        <v>0</v>
      </c>
      <c r="J17" s="332">
        <f t="shared" si="1"/>
        <v>0</v>
      </c>
      <c r="K17" s="332">
        <f t="shared" si="1"/>
        <v>0</v>
      </c>
      <c r="L17" s="332">
        <f t="shared" si="1"/>
        <v>0</v>
      </c>
      <c r="M17" s="332">
        <f t="shared" si="1"/>
        <v>0</v>
      </c>
      <c r="N17" s="332">
        <f t="shared" si="1"/>
        <v>0</v>
      </c>
      <c r="O17" s="332">
        <f t="shared" si="1"/>
        <v>0</v>
      </c>
      <c r="P17" s="332">
        <f t="shared" si="1"/>
        <v>0</v>
      </c>
      <c r="Q17" s="332">
        <f t="shared" si="1"/>
        <v>0</v>
      </c>
      <c r="R17" s="332">
        <f t="shared" si="1"/>
        <v>0</v>
      </c>
      <c r="S17" s="332">
        <f t="shared" si="1"/>
        <v>0</v>
      </c>
      <c r="T17" s="332">
        <f t="shared" si="1"/>
        <v>0</v>
      </c>
    </row>
    <row r="18" spans="2:20" s="46" customFormat="1" ht="56.25">
      <c r="B18" s="643" t="s">
        <v>409</v>
      </c>
      <c r="C18" s="640" t="s">
        <v>82</v>
      </c>
      <c r="D18" s="161" t="s">
        <v>630</v>
      </c>
      <c r="E18" s="162"/>
      <c r="F18" s="162"/>
      <c r="G18" s="162"/>
      <c r="H18" s="162"/>
      <c r="I18" s="163"/>
      <c r="J18" s="162"/>
      <c r="K18" s="162"/>
      <c r="L18" s="162"/>
      <c r="M18" s="162"/>
      <c r="N18" s="162"/>
      <c r="O18" s="162"/>
      <c r="P18" s="163"/>
      <c r="Q18" s="163"/>
      <c r="R18" s="162"/>
      <c r="S18" s="162"/>
      <c r="T18" s="162"/>
    </row>
    <row r="19" spans="2:20" s="46" customFormat="1" ht="12.75">
      <c r="B19" s="644"/>
      <c r="C19" s="641"/>
      <c r="D19" s="161" t="s">
        <v>628</v>
      </c>
      <c r="E19" s="162"/>
      <c r="F19" s="162"/>
      <c r="G19" s="162"/>
      <c r="H19" s="162"/>
      <c r="I19" s="163"/>
      <c r="J19" s="162"/>
      <c r="K19" s="162"/>
      <c r="L19" s="162"/>
      <c r="M19" s="162"/>
      <c r="N19" s="162"/>
      <c r="O19" s="162"/>
      <c r="P19" s="163"/>
      <c r="Q19" s="163"/>
      <c r="R19" s="162"/>
      <c r="S19" s="162"/>
      <c r="T19" s="162"/>
    </row>
    <row r="20" spans="1:20" s="46" customFormat="1" ht="23.25" customHeight="1">
      <c r="A20" s="277"/>
      <c r="B20" s="334" t="s">
        <v>474</v>
      </c>
      <c r="C20" s="336" t="s">
        <v>487</v>
      </c>
      <c r="D20" s="335"/>
      <c r="E20" s="332">
        <v>38</v>
      </c>
      <c r="F20" s="332" t="s">
        <v>419</v>
      </c>
      <c r="G20" s="332">
        <v>1</v>
      </c>
      <c r="H20" s="332">
        <v>37</v>
      </c>
      <c r="I20" s="332">
        <v>1397</v>
      </c>
      <c r="J20" s="332">
        <v>5</v>
      </c>
      <c r="K20" s="332">
        <v>21</v>
      </c>
      <c r="L20" s="332">
        <v>16</v>
      </c>
      <c r="M20" s="332"/>
      <c r="N20" s="332"/>
      <c r="O20" s="332"/>
      <c r="P20" s="332">
        <v>1036.75</v>
      </c>
      <c r="Q20" s="332">
        <v>718.25</v>
      </c>
      <c r="R20" s="332"/>
      <c r="S20" s="332">
        <v>24</v>
      </c>
      <c r="T20" s="332">
        <v>13</v>
      </c>
    </row>
    <row r="21" spans="1:20" ht="26.25" customHeight="1">
      <c r="A21" s="277"/>
      <c r="B21" s="334" t="s">
        <v>475</v>
      </c>
      <c r="C21" s="633" t="s">
        <v>164</v>
      </c>
      <c r="D21" s="634"/>
      <c r="E21" s="332">
        <f>IF(E22+E23+E24=G21+H21,(G21+H21),"ОШ!")</f>
        <v>1</v>
      </c>
      <c r="F21" s="332" t="s">
        <v>419</v>
      </c>
      <c r="G21" s="332">
        <f>G22+G23+G24</f>
        <v>0</v>
      </c>
      <c r="H21" s="332">
        <f>IF((H22+H23+H24)=SUM(K21:M21),SUM(K21:M21),"`ОШ!`")</f>
        <v>1</v>
      </c>
      <c r="I21" s="332">
        <f aca="true" t="shared" si="2" ref="I21:T21">I22+I23+I24</f>
        <v>50</v>
      </c>
      <c r="J21" s="332">
        <f t="shared" si="2"/>
        <v>0</v>
      </c>
      <c r="K21" s="332">
        <f t="shared" si="2"/>
        <v>0</v>
      </c>
      <c r="L21" s="332">
        <f t="shared" si="2"/>
        <v>1</v>
      </c>
      <c r="M21" s="332">
        <f t="shared" si="2"/>
        <v>0</v>
      </c>
      <c r="N21" s="332">
        <f t="shared" si="2"/>
        <v>0</v>
      </c>
      <c r="O21" s="332">
        <f t="shared" si="2"/>
        <v>0</v>
      </c>
      <c r="P21" s="332">
        <f t="shared" si="2"/>
        <v>50</v>
      </c>
      <c r="Q21" s="332">
        <f t="shared" si="2"/>
        <v>0</v>
      </c>
      <c r="R21" s="332">
        <f t="shared" si="2"/>
        <v>0</v>
      </c>
      <c r="S21" s="332">
        <f t="shared" si="2"/>
        <v>1</v>
      </c>
      <c r="T21" s="332">
        <f t="shared" si="2"/>
        <v>0</v>
      </c>
    </row>
    <row r="22" spans="2:20" s="46" customFormat="1" ht="56.25">
      <c r="B22" s="635" t="s">
        <v>475</v>
      </c>
      <c r="C22" s="632" t="s">
        <v>82</v>
      </c>
      <c r="D22" s="157" t="s">
        <v>630</v>
      </c>
      <c r="E22" s="158"/>
      <c r="F22" s="159"/>
      <c r="G22" s="158"/>
      <c r="H22" s="158"/>
      <c r="I22" s="160"/>
      <c r="J22" s="158"/>
      <c r="K22" s="158"/>
      <c r="L22" s="158"/>
      <c r="M22" s="158"/>
      <c r="N22" s="158"/>
      <c r="O22" s="158"/>
      <c r="P22" s="160"/>
      <c r="Q22" s="160"/>
      <c r="R22" s="158"/>
      <c r="S22" s="158"/>
      <c r="T22" s="158"/>
    </row>
    <row r="23" spans="2:20" s="46" customFormat="1" ht="12.75">
      <c r="B23" s="637"/>
      <c r="C23" s="631"/>
      <c r="D23" s="157" t="s">
        <v>628</v>
      </c>
      <c r="E23" s="158">
        <v>1</v>
      </c>
      <c r="F23" s="159"/>
      <c r="G23" s="158"/>
      <c r="H23" s="158">
        <v>1</v>
      </c>
      <c r="I23" s="160">
        <v>50</v>
      </c>
      <c r="J23" s="158"/>
      <c r="K23" s="158"/>
      <c r="L23" s="158">
        <v>1</v>
      </c>
      <c r="M23" s="158"/>
      <c r="N23" s="158"/>
      <c r="O23" s="158"/>
      <c r="P23" s="160">
        <v>50</v>
      </c>
      <c r="Q23" s="160"/>
      <c r="R23" s="158"/>
      <c r="S23" s="158">
        <v>1</v>
      </c>
      <c r="T23" s="158"/>
    </row>
    <row r="24" spans="2:20" s="168" customFormat="1" ht="22.5">
      <c r="B24" s="636"/>
      <c r="C24" s="101" t="s">
        <v>83</v>
      </c>
      <c r="D24" s="164"/>
      <c r="E24" s="165"/>
      <c r="F24" s="166"/>
      <c r="G24" s="165"/>
      <c r="H24" s="165"/>
      <c r="I24" s="167"/>
      <c r="J24" s="165"/>
      <c r="K24" s="165"/>
      <c r="L24" s="165"/>
      <c r="M24" s="165"/>
      <c r="N24" s="165"/>
      <c r="O24" s="165"/>
      <c r="P24" s="167"/>
      <c r="Q24" s="167"/>
      <c r="R24" s="165"/>
      <c r="S24" s="165"/>
      <c r="T24" s="165"/>
    </row>
    <row r="25" spans="1:20" ht="27.75" customHeight="1">
      <c r="A25" s="277"/>
      <c r="B25" s="334" t="s">
        <v>476</v>
      </c>
      <c r="C25" s="633" t="s">
        <v>164</v>
      </c>
      <c r="D25" s="634"/>
      <c r="E25" s="332">
        <f>IF((SUM(E26:E29)=SUM(G25:H25)),SUM(G25:H25),"`ОШ!`")</f>
        <v>0</v>
      </c>
      <c r="F25" s="332" t="s">
        <v>419</v>
      </c>
      <c r="G25" s="332">
        <f>SUM(G26:G29)</f>
        <v>0</v>
      </c>
      <c r="H25" s="332">
        <f>IF((SUM(H26:H29)=SUM(K25:M25)),SUM(K25:M25),"`ОШ!`")</f>
        <v>0</v>
      </c>
      <c r="I25" s="332">
        <f aca="true" t="shared" si="3" ref="I25:Q25">SUM(I26:I29)</f>
        <v>0</v>
      </c>
      <c r="J25" s="332">
        <f t="shared" si="3"/>
        <v>0</v>
      </c>
      <c r="K25" s="332">
        <f t="shared" si="3"/>
        <v>0</v>
      </c>
      <c r="L25" s="332">
        <f t="shared" si="3"/>
        <v>0</v>
      </c>
      <c r="M25" s="332">
        <f t="shared" si="3"/>
        <v>0</v>
      </c>
      <c r="N25" s="332">
        <f t="shared" si="3"/>
        <v>0</v>
      </c>
      <c r="O25" s="332">
        <f t="shared" si="3"/>
        <v>0</v>
      </c>
      <c r="P25" s="332">
        <f>SUM(P26:P29)</f>
        <v>0</v>
      </c>
      <c r="Q25" s="332">
        <f t="shared" si="3"/>
        <v>0</v>
      </c>
      <c r="R25" s="332" t="s">
        <v>419</v>
      </c>
      <c r="S25" s="332">
        <f>SUM(S26:S29)</f>
        <v>0</v>
      </c>
      <c r="T25" s="332">
        <f>SUM(T26:T29)</f>
        <v>0</v>
      </c>
    </row>
    <row r="26" spans="2:20" s="46" customFormat="1" ht="56.25">
      <c r="B26" s="635" t="s">
        <v>476</v>
      </c>
      <c r="C26" s="632" t="s">
        <v>82</v>
      </c>
      <c r="D26" s="157" t="s">
        <v>630</v>
      </c>
      <c r="E26" s="158"/>
      <c r="F26" s="159"/>
      <c r="G26" s="158"/>
      <c r="H26" s="158"/>
      <c r="I26" s="160"/>
      <c r="J26" s="158"/>
      <c r="K26" s="158"/>
      <c r="L26" s="158"/>
      <c r="M26" s="158"/>
      <c r="N26" s="158"/>
      <c r="O26" s="158"/>
      <c r="P26" s="160"/>
      <c r="Q26" s="160"/>
      <c r="R26" s="159"/>
      <c r="S26" s="158"/>
      <c r="T26" s="158"/>
    </row>
    <row r="27" spans="2:20" s="46" customFormat="1" ht="12.75">
      <c r="B27" s="637"/>
      <c r="C27" s="631"/>
      <c r="D27" s="157" t="s">
        <v>628</v>
      </c>
      <c r="E27" s="158"/>
      <c r="F27" s="159"/>
      <c r="G27" s="158"/>
      <c r="H27" s="158"/>
      <c r="I27" s="160"/>
      <c r="J27" s="158"/>
      <c r="K27" s="158"/>
      <c r="L27" s="158"/>
      <c r="M27" s="158"/>
      <c r="N27" s="158"/>
      <c r="O27" s="158"/>
      <c r="P27" s="160"/>
      <c r="Q27" s="160"/>
      <c r="R27" s="159"/>
      <c r="S27" s="158"/>
      <c r="T27" s="158"/>
    </row>
    <row r="28" spans="2:20" s="46" customFormat="1" ht="56.25">
      <c r="B28" s="637"/>
      <c r="C28" s="632" t="s">
        <v>83</v>
      </c>
      <c r="D28" s="157" t="s">
        <v>630</v>
      </c>
      <c r="E28" s="158"/>
      <c r="F28" s="159"/>
      <c r="G28" s="158"/>
      <c r="H28" s="158"/>
      <c r="I28" s="160"/>
      <c r="J28" s="158"/>
      <c r="K28" s="158"/>
      <c r="L28" s="158"/>
      <c r="M28" s="158"/>
      <c r="N28" s="158"/>
      <c r="O28" s="158"/>
      <c r="P28" s="160"/>
      <c r="Q28" s="160"/>
      <c r="R28" s="159"/>
      <c r="S28" s="158"/>
      <c r="T28" s="158"/>
    </row>
    <row r="29" spans="2:20" s="46" customFormat="1" ht="12.75">
      <c r="B29" s="636"/>
      <c r="C29" s="631"/>
      <c r="D29" s="157" t="s">
        <v>628</v>
      </c>
      <c r="E29" s="158"/>
      <c r="F29" s="159"/>
      <c r="G29" s="158"/>
      <c r="H29" s="158"/>
      <c r="I29" s="160"/>
      <c r="J29" s="158"/>
      <c r="K29" s="158"/>
      <c r="L29" s="158"/>
      <c r="M29" s="158"/>
      <c r="N29" s="158"/>
      <c r="O29" s="158"/>
      <c r="P29" s="160"/>
      <c r="Q29" s="160"/>
      <c r="R29" s="159"/>
      <c r="S29" s="158"/>
      <c r="T29" s="158"/>
    </row>
    <row r="30" spans="1:20" ht="36" customHeight="1">
      <c r="A30" s="277"/>
      <c r="B30" s="334" t="s">
        <v>477</v>
      </c>
      <c r="C30" s="633" t="s">
        <v>164</v>
      </c>
      <c r="D30" s="634"/>
      <c r="E30" s="332">
        <f>IF((E31+E32+E33+E34)=SUM(G30:H30),SUM(G30:H30),"`ОШ!`")</f>
        <v>9</v>
      </c>
      <c r="F30" s="332">
        <f>F31+F32+F33+F34</f>
        <v>0</v>
      </c>
      <c r="G30" s="332">
        <f>G31+G32+G33+G34</f>
        <v>8</v>
      </c>
      <c r="H30" s="332">
        <f>IF((H31+H32+H33+H34)=SUM(K30:M30),SUM(K30:M30),"`ОШ!`")</f>
        <v>1</v>
      </c>
      <c r="I30" s="332">
        <f aca="true" t="shared" si="4" ref="I30:Q30">I31+I32+I33+I34</f>
        <v>15</v>
      </c>
      <c r="J30" s="332">
        <f t="shared" si="4"/>
        <v>1</v>
      </c>
      <c r="K30" s="332">
        <f t="shared" si="4"/>
        <v>0</v>
      </c>
      <c r="L30" s="332">
        <f t="shared" si="4"/>
        <v>1</v>
      </c>
      <c r="M30" s="332">
        <f t="shared" si="4"/>
        <v>0</v>
      </c>
      <c r="N30" s="332">
        <f t="shared" si="4"/>
        <v>0</v>
      </c>
      <c r="O30" s="332">
        <f t="shared" si="4"/>
        <v>0</v>
      </c>
      <c r="P30" s="332">
        <f t="shared" si="4"/>
        <v>15</v>
      </c>
      <c r="Q30" s="332">
        <f t="shared" si="4"/>
        <v>15</v>
      </c>
      <c r="R30" s="332" t="s">
        <v>419</v>
      </c>
      <c r="S30" s="332">
        <f>S31+S32+S33+S34</f>
        <v>1</v>
      </c>
      <c r="T30" s="332" t="s">
        <v>419</v>
      </c>
    </row>
    <row r="31" spans="2:20" s="46" customFormat="1" ht="17.25" customHeight="1">
      <c r="B31" s="635" t="s">
        <v>451</v>
      </c>
      <c r="C31" s="101" t="s">
        <v>82</v>
      </c>
      <c r="D31" s="169"/>
      <c r="E31" s="158">
        <v>9</v>
      </c>
      <c r="F31" s="158"/>
      <c r="G31" s="158">
        <v>8</v>
      </c>
      <c r="H31" s="158">
        <v>1</v>
      </c>
      <c r="I31" s="160">
        <v>15</v>
      </c>
      <c r="J31" s="158">
        <v>1</v>
      </c>
      <c r="K31" s="158"/>
      <c r="L31" s="158">
        <v>1</v>
      </c>
      <c r="M31" s="158"/>
      <c r="N31" s="158"/>
      <c r="O31" s="158"/>
      <c r="P31" s="160">
        <v>15</v>
      </c>
      <c r="Q31" s="160">
        <v>15</v>
      </c>
      <c r="R31" s="159"/>
      <c r="S31" s="158">
        <v>1</v>
      </c>
      <c r="T31" s="159"/>
    </row>
    <row r="32" spans="2:20" s="46" customFormat="1" ht="22.5">
      <c r="B32" s="636"/>
      <c r="C32" s="101" t="s">
        <v>83</v>
      </c>
      <c r="D32" s="169"/>
      <c r="E32" s="158"/>
      <c r="F32" s="158"/>
      <c r="G32" s="158"/>
      <c r="H32" s="158"/>
      <c r="I32" s="160"/>
      <c r="J32" s="158"/>
      <c r="K32" s="158"/>
      <c r="L32" s="158"/>
      <c r="M32" s="158"/>
      <c r="N32" s="158"/>
      <c r="O32" s="158"/>
      <c r="P32" s="160"/>
      <c r="Q32" s="160"/>
      <c r="R32" s="159"/>
      <c r="S32" s="158"/>
      <c r="T32" s="159"/>
    </row>
    <row r="33" spans="2:20" s="46" customFormat="1" ht="18" customHeight="1">
      <c r="B33" s="635" t="s">
        <v>452</v>
      </c>
      <c r="C33" s="101" t="s">
        <v>82</v>
      </c>
      <c r="D33" s="169"/>
      <c r="E33" s="158"/>
      <c r="F33" s="158"/>
      <c r="G33" s="158"/>
      <c r="H33" s="158"/>
      <c r="I33" s="160"/>
      <c r="J33" s="158"/>
      <c r="K33" s="158"/>
      <c r="L33" s="158"/>
      <c r="M33" s="158"/>
      <c r="N33" s="158"/>
      <c r="O33" s="158"/>
      <c r="P33" s="160"/>
      <c r="Q33" s="160"/>
      <c r="R33" s="159"/>
      <c r="S33" s="158"/>
      <c r="T33" s="159"/>
    </row>
    <row r="34" spans="2:20" s="46" customFormat="1" ht="22.5">
      <c r="B34" s="636"/>
      <c r="C34" s="101" t="s">
        <v>83</v>
      </c>
      <c r="D34" s="169"/>
      <c r="E34" s="158"/>
      <c r="F34" s="158"/>
      <c r="G34" s="158"/>
      <c r="H34" s="158"/>
      <c r="I34" s="160"/>
      <c r="J34" s="158"/>
      <c r="K34" s="158"/>
      <c r="L34" s="158"/>
      <c r="M34" s="158"/>
      <c r="N34" s="158"/>
      <c r="O34" s="158"/>
      <c r="P34" s="160"/>
      <c r="Q34" s="160"/>
      <c r="R34" s="159"/>
      <c r="S34" s="158"/>
      <c r="T34" s="159"/>
    </row>
    <row r="35" spans="1:20" ht="25.5" customHeight="1">
      <c r="A35" s="277"/>
      <c r="B35" s="334" t="s">
        <v>478</v>
      </c>
      <c r="C35" s="633" t="s">
        <v>164</v>
      </c>
      <c r="D35" s="634"/>
      <c r="E35" s="332">
        <f>IF((SUM(E36:E39)=SUM(G35:H35)),SUM(G35:H35),"`ОШ!`")</f>
        <v>11</v>
      </c>
      <c r="F35" s="332">
        <f>SUM(F36:F39)</f>
        <v>0</v>
      </c>
      <c r="G35" s="332">
        <f>SUM(G36:G39)</f>
        <v>0</v>
      </c>
      <c r="H35" s="332">
        <f>IF((SUM(H36:H39)=SUM(K35:M35)),SUM(K35:M35),"`ОШ!`")</f>
        <v>11</v>
      </c>
      <c r="I35" s="332">
        <f aca="true" t="shared" si="5" ref="I35:Q35">SUM(I36:I39)</f>
        <v>42028.5</v>
      </c>
      <c r="J35" s="332">
        <f t="shared" si="5"/>
        <v>5</v>
      </c>
      <c r="K35" s="332">
        <f t="shared" si="5"/>
        <v>3</v>
      </c>
      <c r="L35" s="332">
        <f t="shared" si="5"/>
        <v>8</v>
      </c>
      <c r="M35" s="332">
        <f t="shared" si="5"/>
        <v>0</v>
      </c>
      <c r="N35" s="332">
        <f t="shared" si="5"/>
        <v>0</v>
      </c>
      <c r="O35" s="332">
        <f t="shared" si="5"/>
        <v>0</v>
      </c>
      <c r="P35" s="332">
        <f t="shared" si="5"/>
        <v>35749.299999999996</v>
      </c>
      <c r="Q35" s="332">
        <f t="shared" si="5"/>
        <v>7526.9</v>
      </c>
      <c r="R35" s="332" t="s">
        <v>419</v>
      </c>
      <c r="S35" s="332">
        <f>SUM(S36:S39)</f>
        <v>2</v>
      </c>
      <c r="T35" s="332">
        <f>SUM(T36:T39)</f>
        <v>8</v>
      </c>
    </row>
    <row r="36" spans="2:20" ht="56.25">
      <c r="B36" s="635" t="s">
        <v>478</v>
      </c>
      <c r="C36" s="632" t="s">
        <v>82</v>
      </c>
      <c r="D36" s="157" t="s">
        <v>630</v>
      </c>
      <c r="E36" s="158">
        <v>5</v>
      </c>
      <c r="F36" s="158"/>
      <c r="G36" s="158"/>
      <c r="H36" s="158">
        <v>5</v>
      </c>
      <c r="I36" s="160">
        <v>1799.2</v>
      </c>
      <c r="J36" s="158">
        <v>4</v>
      </c>
      <c r="K36" s="158">
        <v>1</v>
      </c>
      <c r="L36" s="158">
        <v>4</v>
      </c>
      <c r="M36" s="158"/>
      <c r="N36" s="158"/>
      <c r="O36" s="158"/>
      <c r="P36" s="160">
        <v>1799.2</v>
      </c>
      <c r="Q36" s="160">
        <v>3641.4</v>
      </c>
      <c r="R36" s="159"/>
      <c r="S36" s="158">
        <v>1</v>
      </c>
      <c r="T36" s="158">
        <v>4</v>
      </c>
    </row>
    <row r="37" spans="2:20" ht="12.75">
      <c r="B37" s="637"/>
      <c r="C37" s="631"/>
      <c r="D37" s="157" t="s">
        <v>628</v>
      </c>
      <c r="E37" s="158">
        <v>6</v>
      </c>
      <c r="F37" s="158"/>
      <c r="G37" s="158"/>
      <c r="H37" s="158">
        <v>6</v>
      </c>
      <c r="I37" s="160">
        <f>42028.5-1799.2</f>
        <v>40229.3</v>
      </c>
      <c r="J37" s="158">
        <v>1</v>
      </c>
      <c r="K37" s="158">
        <v>2</v>
      </c>
      <c r="L37" s="158">
        <v>4</v>
      </c>
      <c r="M37" s="158"/>
      <c r="N37" s="158"/>
      <c r="O37" s="158"/>
      <c r="P37" s="160">
        <v>33950.1</v>
      </c>
      <c r="Q37" s="160">
        <v>3885.5</v>
      </c>
      <c r="R37" s="159"/>
      <c r="S37" s="158">
        <v>1</v>
      </c>
      <c r="T37" s="158">
        <v>4</v>
      </c>
    </row>
    <row r="38" spans="2:20" ht="56.25">
      <c r="B38" s="637"/>
      <c r="C38" s="632" t="s">
        <v>83</v>
      </c>
      <c r="D38" s="157" t="s">
        <v>630</v>
      </c>
      <c r="E38" s="158"/>
      <c r="F38" s="158"/>
      <c r="G38" s="158"/>
      <c r="H38" s="158"/>
      <c r="I38" s="160"/>
      <c r="J38" s="158"/>
      <c r="K38" s="158"/>
      <c r="L38" s="158"/>
      <c r="M38" s="158"/>
      <c r="N38" s="158"/>
      <c r="O38" s="158"/>
      <c r="P38" s="160"/>
      <c r="Q38" s="160"/>
      <c r="R38" s="159"/>
      <c r="S38" s="158"/>
      <c r="T38" s="158"/>
    </row>
    <row r="39" spans="2:20" ht="12.75">
      <c r="B39" s="636"/>
      <c r="C39" s="631"/>
      <c r="D39" s="157" t="s">
        <v>628</v>
      </c>
      <c r="E39" s="158"/>
      <c r="F39" s="158"/>
      <c r="G39" s="158"/>
      <c r="H39" s="158"/>
      <c r="I39" s="160"/>
      <c r="J39" s="158"/>
      <c r="K39" s="158"/>
      <c r="L39" s="158"/>
      <c r="M39" s="158"/>
      <c r="N39" s="158"/>
      <c r="O39" s="158"/>
      <c r="P39" s="160"/>
      <c r="Q39" s="160"/>
      <c r="R39" s="159"/>
      <c r="S39" s="158"/>
      <c r="T39" s="158"/>
    </row>
    <row r="40" spans="1:20" ht="57.75" customHeight="1">
      <c r="A40" s="277"/>
      <c r="B40" s="334" t="s">
        <v>479</v>
      </c>
      <c r="C40" s="633" t="s">
        <v>164</v>
      </c>
      <c r="D40" s="634"/>
      <c r="E40" s="332">
        <f>IF((E41+E42)=SUM(G40:H40),SUM(G40:H40),"`ОШ!`")</f>
        <v>0</v>
      </c>
      <c r="F40" s="332">
        <f>F41+F42</f>
        <v>0</v>
      </c>
      <c r="G40" s="332">
        <f>G41+G42</f>
        <v>0</v>
      </c>
      <c r="H40" s="332">
        <f>IF((H41+H42)=SUM(K40:M40),SUM(K40:M40),"`ОШ!`")</f>
        <v>0</v>
      </c>
      <c r="I40" s="332">
        <f aca="true" t="shared" si="6" ref="I40:Q40">I41+I42</f>
        <v>0</v>
      </c>
      <c r="J40" s="332">
        <f t="shared" si="6"/>
        <v>0</v>
      </c>
      <c r="K40" s="332">
        <f t="shared" si="6"/>
        <v>0</v>
      </c>
      <c r="L40" s="332">
        <f t="shared" si="6"/>
        <v>0</v>
      </c>
      <c r="M40" s="332">
        <f t="shared" si="6"/>
        <v>0</v>
      </c>
      <c r="N40" s="332">
        <f t="shared" si="6"/>
        <v>0</v>
      </c>
      <c r="O40" s="332">
        <f t="shared" si="6"/>
        <v>0</v>
      </c>
      <c r="P40" s="332">
        <f t="shared" si="6"/>
        <v>0</v>
      </c>
      <c r="Q40" s="332">
        <f t="shared" si="6"/>
        <v>0</v>
      </c>
      <c r="R40" s="332" t="s">
        <v>419</v>
      </c>
      <c r="S40" s="332">
        <f>S41+S42</f>
        <v>0</v>
      </c>
      <c r="T40" s="332">
        <f>T41+T42</f>
        <v>0</v>
      </c>
    </row>
    <row r="41" spans="2:20" s="46" customFormat="1" ht="32.25" customHeight="1">
      <c r="B41" s="635" t="s">
        <v>479</v>
      </c>
      <c r="C41" s="101" t="s">
        <v>82</v>
      </c>
      <c r="D41" s="169"/>
      <c r="E41" s="158"/>
      <c r="F41" s="158"/>
      <c r="G41" s="158"/>
      <c r="H41" s="158"/>
      <c r="I41" s="160"/>
      <c r="J41" s="158"/>
      <c r="K41" s="158"/>
      <c r="L41" s="158"/>
      <c r="M41" s="158"/>
      <c r="N41" s="158"/>
      <c r="O41" s="158"/>
      <c r="P41" s="160"/>
      <c r="Q41" s="160"/>
      <c r="R41" s="159"/>
      <c r="S41" s="158"/>
      <c r="T41" s="158"/>
    </row>
    <row r="42" spans="2:20" s="46" customFormat="1" ht="30" customHeight="1">
      <c r="B42" s="636"/>
      <c r="C42" s="101" t="s">
        <v>83</v>
      </c>
      <c r="D42" s="169"/>
      <c r="E42" s="158"/>
      <c r="F42" s="158"/>
      <c r="G42" s="158"/>
      <c r="H42" s="158"/>
      <c r="I42" s="160"/>
      <c r="J42" s="158"/>
      <c r="K42" s="158"/>
      <c r="L42" s="158"/>
      <c r="M42" s="158"/>
      <c r="N42" s="158"/>
      <c r="O42" s="158"/>
      <c r="P42" s="160"/>
      <c r="Q42" s="160"/>
      <c r="R42" s="159"/>
      <c r="S42" s="158"/>
      <c r="T42" s="158"/>
    </row>
    <row r="43" spans="1:20" ht="69" customHeight="1">
      <c r="A43" s="277"/>
      <c r="B43" s="334" t="s">
        <v>480</v>
      </c>
      <c r="C43" s="633" t="s">
        <v>164</v>
      </c>
      <c r="D43" s="634"/>
      <c r="E43" s="332">
        <f>IF((SUM(E44:E55)=SUM(G43:H43)),SUM(G43:H43),"`ОШ!`")</f>
        <v>1</v>
      </c>
      <c r="F43" s="332">
        <f>SUM(F44:F55)</f>
        <v>0</v>
      </c>
      <c r="G43" s="332">
        <f>SUM(G44:G55)</f>
        <v>0</v>
      </c>
      <c r="H43" s="332">
        <f>IF((SUM(H44:H55)=SUM(K43:M43)),SUM(K43:M43),"`ОШ!`")</f>
        <v>1</v>
      </c>
      <c r="I43" s="332">
        <f aca="true" t="shared" si="7" ref="I43:Q43">SUM(I44:I55)</f>
        <v>100</v>
      </c>
      <c r="J43" s="332">
        <f t="shared" si="7"/>
        <v>1</v>
      </c>
      <c r="K43" s="332">
        <f t="shared" si="7"/>
        <v>0</v>
      </c>
      <c r="L43" s="332">
        <f t="shared" si="7"/>
        <v>0</v>
      </c>
      <c r="M43" s="332">
        <f t="shared" si="7"/>
        <v>1</v>
      </c>
      <c r="N43" s="332">
        <f t="shared" si="7"/>
        <v>1</v>
      </c>
      <c r="O43" s="332">
        <f t="shared" si="7"/>
        <v>0</v>
      </c>
      <c r="P43" s="332">
        <f t="shared" si="7"/>
        <v>100</v>
      </c>
      <c r="Q43" s="332">
        <f t="shared" si="7"/>
        <v>1838.2</v>
      </c>
      <c r="R43" s="332" t="s">
        <v>419</v>
      </c>
      <c r="S43" s="332">
        <f>SUM(S44:S55)</f>
        <v>0</v>
      </c>
      <c r="T43" s="332">
        <f>SUM(T44:T55)</f>
        <v>1</v>
      </c>
    </row>
    <row r="44" spans="2:20" ht="56.25">
      <c r="B44" s="629" t="s">
        <v>481</v>
      </c>
      <c r="C44" s="632" t="s">
        <v>82</v>
      </c>
      <c r="D44" s="157" t="s">
        <v>630</v>
      </c>
      <c r="E44" s="158"/>
      <c r="F44" s="158"/>
      <c r="G44" s="158"/>
      <c r="H44" s="158"/>
      <c r="I44" s="160"/>
      <c r="J44" s="158"/>
      <c r="K44" s="158"/>
      <c r="L44" s="158"/>
      <c r="M44" s="158"/>
      <c r="N44" s="158"/>
      <c r="O44" s="158"/>
      <c r="P44" s="160"/>
      <c r="Q44" s="160"/>
      <c r="R44" s="159"/>
      <c r="S44" s="158"/>
      <c r="T44" s="158"/>
    </row>
    <row r="45" spans="2:20" ht="12.75">
      <c r="B45" s="638"/>
      <c r="C45" s="631"/>
      <c r="D45" s="157" t="s">
        <v>628</v>
      </c>
      <c r="E45" s="158">
        <v>1</v>
      </c>
      <c r="F45" s="158"/>
      <c r="G45" s="158"/>
      <c r="H45" s="158">
        <v>1</v>
      </c>
      <c r="I45" s="160">
        <v>100</v>
      </c>
      <c r="J45" s="158">
        <v>1</v>
      </c>
      <c r="K45" s="158"/>
      <c r="L45" s="158"/>
      <c r="M45" s="158">
        <v>1</v>
      </c>
      <c r="N45" s="158">
        <v>1</v>
      </c>
      <c r="O45" s="158"/>
      <c r="P45" s="160">
        <v>100</v>
      </c>
      <c r="Q45" s="160">
        <v>1838.2</v>
      </c>
      <c r="R45" s="159"/>
      <c r="S45" s="158"/>
      <c r="T45" s="158">
        <v>1</v>
      </c>
    </row>
    <row r="46" spans="2:20" ht="56.25">
      <c r="B46" s="638"/>
      <c r="C46" s="632" t="s">
        <v>83</v>
      </c>
      <c r="D46" s="157" t="s">
        <v>630</v>
      </c>
      <c r="E46" s="158"/>
      <c r="F46" s="158"/>
      <c r="G46" s="158"/>
      <c r="H46" s="158"/>
      <c r="I46" s="160"/>
      <c r="J46" s="158"/>
      <c r="K46" s="158"/>
      <c r="L46" s="158"/>
      <c r="M46" s="158"/>
      <c r="N46" s="158"/>
      <c r="O46" s="158"/>
      <c r="P46" s="160"/>
      <c r="Q46" s="160"/>
      <c r="R46" s="159"/>
      <c r="S46" s="158"/>
      <c r="T46" s="158"/>
    </row>
    <row r="47" spans="2:20" ht="12.75">
      <c r="B47" s="639"/>
      <c r="C47" s="631"/>
      <c r="D47" s="157" t="s">
        <v>628</v>
      </c>
      <c r="E47" s="158"/>
      <c r="F47" s="158"/>
      <c r="G47" s="158"/>
      <c r="H47" s="158"/>
      <c r="I47" s="160"/>
      <c r="J47" s="158"/>
      <c r="K47" s="158"/>
      <c r="L47" s="158"/>
      <c r="M47" s="158"/>
      <c r="N47" s="158"/>
      <c r="O47" s="158"/>
      <c r="P47" s="160"/>
      <c r="Q47" s="160"/>
      <c r="R47" s="159"/>
      <c r="S47" s="158"/>
      <c r="T47" s="158"/>
    </row>
    <row r="48" spans="2:20" ht="56.25">
      <c r="B48" s="629" t="s">
        <v>482</v>
      </c>
      <c r="C48" s="632" t="s">
        <v>82</v>
      </c>
      <c r="D48" s="157" t="s">
        <v>630</v>
      </c>
      <c r="E48" s="158"/>
      <c r="F48" s="158"/>
      <c r="G48" s="158"/>
      <c r="H48" s="158"/>
      <c r="I48" s="160"/>
      <c r="J48" s="158"/>
      <c r="K48" s="158"/>
      <c r="L48" s="158"/>
      <c r="M48" s="158"/>
      <c r="N48" s="158"/>
      <c r="O48" s="158"/>
      <c r="P48" s="160"/>
      <c r="Q48" s="160"/>
      <c r="R48" s="159"/>
      <c r="S48" s="158"/>
      <c r="T48" s="158"/>
    </row>
    <row r="49" spans="2:20" ht="12.75">
      <c r="B49" s="638"/>
      <c r="C49" s="631"/>
      <c r="D49" s="157" t="s">
        <v>628</v>
      </c>
      <c r="E49" s="158"/>
      <c r="F49" s="158"/>
      <c r="G49" s="158"/>
      <c r="H49" s="158"/>
      <c r="I49" s="160"/>
      <c r="J49" s="158"/>
      <c r="K49" s="158"/>
      <c r="L49" s="158"/>
      <c r="M49" s="158"/>
      <c r="N49" s="158"/>
      <c r="O49" s="158"/>
      <c r="P49" s="160"/>
      <c r="Q49" s="160"/>
      <c r="R49" s="159"/>
      <c r="S49" s="158"/>
      <c r="T49" s="158"/>
    </row>
    <row r="50" spans="2:20" ht="56.25">
      <c r="B50" s="638"/>
      <c r="C50" s="632" t="s">
        <v>83</v>
      </c>
      <c r="D50" s="157" t="s">
        <v>630</v>
      </c>
      <c r="E50" s="158"/>
      <c r="F50" s="158"/>
      <c r="G50" s="158"/>
      <c r="H50" s="158"/>
      <c r="I50" s="160"/>
      <c r="J50" s="158"/>
      <c r="K50" s="158"/>
      <c r="L50" s="158"/>
      <c r="M50" s="158"/>
      <c r="N50" s="158"/>
      <c r="O50" s="158"/>
      <c r="P50" s="160"/>
      <c r="Q50" s="160"/>
      <c r="R50" s="159"/>
      <c r="S50" s="158"/>
      <c r="T50" s="158"/>
    </row>
    <row r="51" spans="2:20" ht="12.75">
      <c r="B51" s="639"/>
      <c r="C51" s="631"/>
      <c r="D51" s="157" t="s">
        <v>628</v>
      </c>
      <c r="E51" s="158"/>
      <c r="F51" s="158"/>
      <c r="G51" s="158"/>
      <c r="H51" s="158"/>
      <c r="I51" s="160"/>
      <c r="J51" s="158"/>
      <c r="K51" s="158"/>
      <c r="L51" s="158"/>
      <c r="M51" s="158"/>
      <c r="N51" s="158"/>
      <c r="O51" s="158"/>
      <c r="P51" s="160"/>
      <c r="Q51" s="160"/>
      <c r="R51" s="159"/>
      <c r="S51" s="158"/>
      <c r="T51" s="158"/>
    </row>
    <row r="52" spans="2:20" ht="56.25">
      <c r="B52" s="629" t="s">
        <v>483</v>
      </c>
      <c r="C52" s="632" t="s">
        <v>82</v>
      </c>
      <c r="D52" s="157" t="s">
        <v>630</v>
      </c>
      <c r="E52" s="158"/>
      <c r="F52" s="158"/>
      <c r="G52" s="158"/>
      <c r="H52" s="158"/>
      <c r="I52" s="160"/>
      <c r="J52" s="158"/>
      <c r="K52" s="158"/>
      <c r="L52" s="158"/>
      <c r="M52" s="158"/>
      <c r="N52" s="158"/>
      <c r="O52" s="158"/>
      <c r="P52" s="160"/>
      <c r="Q52" s="160"/>
      <c r="R52" s="159"/>
      <c r="S52" s="158"/>
      <c r="T52" s="158"/>
    </row>
    <row r="53" spans="2:20" ht="12.75">
      <c r="B53" s="638"/>
      <c r="C53" s="631"/>
      <c r="D53" s="157" t="s">
        <v>628</v>
      </c>
      <c r="E53" s="158"/>
      <c r="F53" s="158"/>
      <c r="G53" s="158"/>
      <c r="H53" s="158"/>
      <c r="I53" s="160"/>
      <c r="J53" s="158"/>
      <c r="K53" s="158"/>
      <c r="L53" s="158"/>
      <c r="M53" s="158"/>
      <c r="N53" s="158"/>
      <c r="O53" s="158"/>
      <c r="P53" s="160"/>
      <c r="Q53" s="160"/>
      <c r="R53" s="159"/>
      <c r="S53" s="158"/>
      <c r="T53" s="158"/>
    </row>
    <row r="54" spans="2:20" ht="56.25">
      <c r="B54" s="638"/>
      <c r="C54" s="632" t="s">
        <v>83</v>
      </c>
      <c r="D54" s="157" t="s">
        <v>630</v>
      </c>
      <c r="E54" s="158"/>
      <c r="F54" s="158"/>
      <c r="G54" s="158"/>
      <c r="H54" s="158"/>
      <c r="I54" s="160"/>
      <c r="J54" s="158"/>
      <c r="K54" s="158"/>
      <c r="L54" s="158"/>
      <c r="M54" s="158"/>
      <c r="N54" s="158"/>
      <c r="O54" s="158"/>
      <c r="P54" s="160"/>
      <c r="Q54" s="160"/>
      <c r="R54" s="159"/>
      <c r="S54" s="158"/>
      <c r="T54" s="158"/>
    </row>
    <row r="55" spans="2:20" ht="12.75">
      <c r="B55" s="639"/>
      <c r="C55" s="631"/>
      <c r="D55" s="157" t="s">
        <v>628</v>
      </c>
      <c r="E55" s="158"/>
      <c r="F55" s="158"/>
      <c r="G55" s="158"/>
      <c r="H55" s="158"/>
      <c r="I55" s="160"/>
      <c r="J55" s="158"/>
      <c r="K55" s="158"/>
      <c r="L55" s="158"/>
      <c r="M55" s="158"/>
      <c r="N55" s="158"/>
      <c r="O55" s="158"/>
      <c r="P55" s="160"/>
      <c r="Q55" s="160"/>
      <c r="R55" s="159"/>
      <c r="S55" s="158"/>
      <c r="T55" s="158"/>
    </row>
    <row r="56" spans="1:20" ht="27.75" customHeight="1">
      <c r="A56" s="277"/>
      <c r="B56" s="334" t="s">
        <v>484</v>
      </c>
      <c r="C56" s="633" t="s">
        <v>164</v>
      </c>
      <c r="D56" s="634"/>
      <c r="E56" s="332">
        <f>IF((SUM(E57:E60)=SUM(G56:H56)),SUM(G56:H56),"`ОШ!`")</f>
        <v>8</v>
      </c>
      <c r="F56" s="332">
        <f>SUM(F57:F60)</f>
        <v>0</v>
      </c>
      <c r="G56" s="332">
        <f>SUM(G57:G60)</f>
        <v>1</v>
      </c>
      <c r="H56" s="332">
        <f>IF((SUM(H57:H60)=SUM(K56:M56)),SUM(K56:M56),"`ОШ!`")</f>
        <v>7</v>
      </c>
      <c r="I56" s="332">
        <f aca="true" t="shared" si="8" ref="I56:Q56">SUM(I57:I60)</f>
        <v>640</v>
      </c>
      <c r="J56" s="332">
        <f t="shared" si="8"/>
        <v>0</v>
      </c>
      <c r="K56" s="332">
        <f t="shared" si="8"/>
        <v>7</v>
      </c>
      <c r="L56" s="332">
        <f t="shared" si="8"/>
        <v>0</v>
      </c>
      <c r="M56" s="332">
        <f t="shared" si="8"/>
        <v>0</v>
      </c>
      <c r="N56" s="332">
        <f t="shared" si="8"/>
        <v>1</v>
      </c>
      <c r="O56" s="332">
        <f t="shared" si="8"/>
        <v>0</v>
      </c>
      <c r="P56" s="332">
        <f t="shared" si="8"/>
        <v>640</v>
      </c>
      <c r="Q56" s="332">
        <f t="shared" si="8"/>
        <v>640</v>
      </c>
      <c r="R56" s="332" t="s">
        <v>419</v>
      </c>
      <c r="S56" s="332">
        <f>SUM(S57:S60)</f>
        <v>2</v>
      </c>
      <c r="T56" s="332">
        <f>SUM(T57:T60)</f>
        <v>5</v>
      </c>
    </row>
    <row r="57" spans="2:20" ht="56.25">
      <c r="B57" s="635" t="s">
        <v>484</v>
      </c>
      <c r="C57" s="632" t="s">
        <v>82</v>
      </c>
      <c r="D57" s="157" t="s">
        <v>630</v>
      </c>
      <c r="E57" s="158"/>
      <c r="F57" s="158"/>
      <c r="G57" s="158"/>
      <c r="H57" s="158"/>
      <c r="I57" s="160"/>
      <c r="J57" s="158"/>
      <c r="K57" s="158"/>
      <c r="L57" s="158"/>
      <c r="M57" s="158"/>
      <c r="N57" s="158"/>
      <c r="O57" s="158"/>
      <c r="P57" s="160"/>
      <c r="Q57" s="160"/>
      <c r="R57" s="159"/>
      <c r="S57" s="158"/>
      <c r="T57" s="158"/>
    </row>
    <row r="58" spans="2:20" ht="12.75">
      <c r="B58" s="637"/>
      <c r="C58" s="631"/>
      <c r="D58" s="157" t="s">
        <v>628</v>
      </c>
      <c r="E58" s="158">
        <v>2</v>
      </c>
      <c r="F58" s="158"/>
      <c r="G58" s="158"/>
      <c r="H58" s="158">
        <v>2</v>
      </c>
      <c r="I58" s="160">
        <v>40</v>
      </c>
      <c r="J58" s="158"/>
      <c r="K58" s="158">
        <v>2</v>
      </c>
      <c r="L58" s="158"/>
      <c r="M58" s="158"/>
      <c r="N58" s="158"/>
      <c r="O58" s="158"/>
      <c r="P58" s="160">
        <v>40</v>
      </c>
      <c r="Q58" s="160">
        <v>40</v>
      </c>
      <c r="R58" s="159"/>
      <c r="S58" s="158">
        <v>2</v>
      </c>
      <c r="T58" s="158"/>
    </row>
    <row r="59" spans="2:20" ht="56.25">
      <c r="B59" s="637"/>
      <c r="C59" s="632" t="s">
        <v>83</v>
      </c>
      <c r="D59" s="157" t="s">
        <v>630</v>
      </c>
      <c r="E59" s="158"/>
      <c r="F59" s="158"/>
      <c r="G59" s="158"/>
      <c r="H59" s="158"/>
      <c r="I59" s="160"/>
      <c r="J59" s="158"/>
      <c r="K59" s="158"/>
      <c r="L59" s="158"/>
      <c r="M59" s="158"/>
      <c r="N59" s="158"/>
      <c r="O59" s="158"/>
      <c r="P59" s="160"/>
      <c r="Q59" s="160"/>
      <c r="R59" s="159"/>
      <c r="S59" s="158"/>
      <c r="T59" s="158"/>
    </row>
    <row r="60" spans="2:20" ht="12.75">
      <c r="B60" s="636"/>
      <c r="C60" s="631"/>
      <c r="D60" s="157" t="s">
        <v>628</v>
      </c>
      <c r="E60" s="158">
        <v>6</v>
      </c>
      <c r="F60" s="158"/>
      <c r="G60" s="158">
        <v>1</v>
      </c>
      <c r="H60" s="158">
        <v>5</v>
      </c>
      <c r="I60" s="160">
        <v>600</v>
      </c>
      <c r="J60" s="158"/>
      <c r="K60" s="158">
        <v>5</v>
      </c>
      <c r="L60" s="158"/>
      <c r="M60" s="158"/>
      <c r="N60" s="158">
        <v>1</v>
      </c>
      <c r="O60" s="158"/>
      <c r="P60" s="160">
        <v>600</v>
      </c>
      <c r="Q60" s="160">
        <v>600</v>
      </c>
      <c r="R60" s="159"/>
      <c r="S60" s="158"/>
      <c r="T60" s="158">
        <v>5</v>
      </c>
    </row>
    <row r="61" spans="1:20" s="46" customFormat="1" ht="36" customHeight="1">
      <c r="A61" s="277"/>
      <c r="B61" s="334" t="s">
        <v>505</v>
      </c>
      <c r="C61" s="336" t="s">
        <v>487</v>
      </c>
      <c r="D61" s="335"/>
      <c r="E61" s="332">
        <f>G61+H61</f>
        <v>0</v>
      </c>
      <c r="F61" s="332" t="s">
        <v>419</v>
      </c>
      <c r="G61" s="332"/>
      <c r="H61" s="332">
        <f>K61+L61+M61</f>
        <v>0</v>
      </c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</row>
    <row r="62" spans="1:20" s="46" customFormat="1" ht="48" customHeight="1">
      <c r="A62" s="277"/>
      <c r="B62" s="334" t="s">
        <v>453</v>
      </c>
      <c r="C62" s="336" t="s">
        <v>454</v>
      </c>
      <c r="D62" s="335"/>
      <c r="E62" s="332">
        <f>G62+H62</f>
        <v>0</v>
      </c>
      <c r="F62" s="332"/>
      <c r="G62" s="332"/>
      <c r="H62" s="332">
        <f>K62+L62+M62</f>
        <v>0</v>
      </c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</row>
    <row r="63" spans="1:20" s="46" customFormat="1" ht="71.25" customHeight="1">
      <c r="A63" s="277"/>
      <c r="B63" s="334" t="s">
        <v>455</v>
      </c>
      <c r="C63" s="336" t="s">
        <v>454</v>
      </c>
      <c r="D63" s="335"/>
      <c r="E63" s="332">
        <f>G63+H63</f>
        <v>0</v>
      </c>
      <c r="F63" s="332"/>
      <c r="G63" s="332"/>
      <c r="H63" s="332">
        <f>K63+L63+M63</f>
        <v>0</v>
      </c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</row>
    <row r="64" spans="1:20" s="46" customFormat="1" ht="54" customHeight="1">
      <c r="A64" s="277"/>
      <c r="B64" s="334" t="s">
        <v>456</v>
      </c>
      <c r="C64" s="336" t="s">
        <v>454</v>
      </c>
      <c r="D64" s="335"/>
      <c r="E64" s="332">
        <f>G64+H64</f>
        <v>0</v>
      </c>
      <c r="F64" s="332"/>
      <c r="G64" s="332"/>
      <c r="H64" s="332">
        <f>K64+L64+M64</f>
        <v>0</v>
      </c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</row>
    <row r="65" spans="1:20" ht="57" customHeight="1">
      <c r="A65" s="277"/>
      <c r="B65" s="334" t="s">
        <v>485</v>
      </c>
      <c r="C65" s="633" t="s">
        <v>164</v>
      </c>
      <c r="D65" s="634"/>
      <c r="E65" s="332">
        <f>IF((SUM(E66:E71)=SUM(G65:H65)),SUM(G65:H65),"`ОШ!`")</f>
        <v>0</v>
      </c>
      <c r="F65" s="332">
        <f>SUM(F66:F71)</f>
        <v>0</v>
      </c>
      <c r="G65" s="332">
        <f>SUM(G66:G71)</f>
        <v>0</v>
      </c>
      <c r="H65" s="332">
        <f>IF((SUM(H66:H71)=SUM(K65:M65)),SUM(K65:M65),"`ОШ!`")</f>
        <v>0</v>
      </c>
      <c r="I65" s="332">
        <f aca="true" t="shared" si="9" ref="I65:S65">SUM(I66:I71)</f>
        <v>0</v>
      </c>
      <c r="J65" s="332">
        <f t="shared" si="9"/>
        <v>0</v>
      </c>
      <c r="K65" s="332">
        <f t="shared" si="9"/>
        <v>0</v>
      </c>
      <c r="L65" s="332">
        <f t="shared" si="9"/>
        <v>0</v>
      </c>
      <c r="M65" s="332">
        <f t="shared" si="9"/>
        <v>0</v>
      </c>
      <c r="N65" s="332">
        <f t="shared" si="9"/>
        <v>0</v>
      </c>
      <c r="O65" s="332">
        <f t="shared" si="9"/>
        <v>0</v>
      </c>
      <c r="P65" s="332">
        <f t="shared" si="9"/>
        <v>0</v>
      </c>
      <c r="Q65" s="332">
        <f t="shared" si="9"/>
        <v>0</v>
      </c>
      <c r="R65" s="332">
        <f t="shared" si="9"/>
        <v>0</v>
      </c>
      <c r="S65" s="332">
        <f t="shared" si="9"/>
        <v>0</v>
      </c>
      <c r="T65" s="332" t="s">
        <v>419</v>
      </c>
    </row>
    <row r="66" spans="2:20" ht="40.5" customHeight="1">
      <c r="B66" s="635" t="s">
        <v>485</v>
      </c>
      <c r="C66" s="632" t="s">
        <v>82</v>
      </c>
      <c r="D66" s="157" t="s">
        <v>630</v>
      </c>
      <c r="E66" s="158"/>
      <c r="F66" s="158"/>
      <c r="G66" s="158"/>
      <c r="H66" s="158"/>
      <c r="I66" s="160"/>
      <c r="J66" s="158"/>
      <c r="K66" s="158"/>
      <c r="L66" s="158"/>
      <c r="M66" s="158"/>
      <c r="N66" s="158"/>
      <c r="O66" s="158"/>
      <c r="P66" s="160"/>
      <c r="Q66" s="160"/>
      <c r="R66" s="158"/>
      <c r="S66" s="158"/>
      <c r="T66" s="159"/>
    </row>
    <row r="67" spans="2:20" ht="12.75">
      <c r="B67" s="637"/>
      <c r="C67" s="631"/>
      <c r="D67" s="157" t="s">
        <v>628</v>
      </c>
      <c r="E67" s="158"/>
      <c r="F67" s="158"/>
      <c r="G67" s="158"/>
      <c r="H67" s="158"/>
      <c r="I67" s="160"/>
      <c r="J67" s="158"/>
      <c r="K67" s="158"/>
      <c r="L67" s="158"/>
      <c r="M67" s="158"/>
      <c r="N67" s="158"/>
      <c r="O67" s="158"/>
      <c r="P67" s="160"/>
      <c r="Q67" s="160"/>
      <c r="R67" s="158"/>
      <c r="S67" s="158"/>
      <c r="T67" s="159"/>
    </row>
    <row r="68" spans="2:20" ht="56.25">
      <c r="B68" s="637"/>
      <c r="C68" s="632" t="s">
        <v>83</v>
      </c>
      <c r="D68" s="157" t="s">
        <v>630</v>
      </c>
      <c r="E68" s="158"/>
      <c r="F68" s="158"/>
      <c r="G68" s="158"/>
      <c r="H68" s="158"/>
      <c r="I68" s="160"/>
      <c r="J68" s="158"/>
      <c r="K68" s="158"/>
      <c r="L68" s="158"/>
      <c r="M68" s="158"/>
      <c r="N68" s="158"/>
      <c r="O68" s="158"/>
      <c r="P68" s="160"/>
      <c r="Q68" s="160"/>
      <c r="R68" s="158"/>
      <c r="S68" s="158"/>
      <c r="T68" s="159"/>
    </row>
    <row r="69" spans="2:20" ht="12.75">
      <c r="B69" s="637"/>
      <c r="C69" s="631"/>
      <c r="D69" s="157" t="s">
        <v>628</v>
      </c>
      <c r="E69" s="158"/>
      <c r="F69" s="158"/>
      <c r="G69" s="158"/>
      <c r="H69" s="158"/>
      <c r="I69" s="160"/>
      <c r="J69" s="158"/>
      <c r="K69" s="158"/>
      <c r="L69" s="158"/>
      <c r="M69" s="158"/>
      <c r="N69" s="158"/>
      <c r="O69" s="158"/>
      <c r="P69" s="160"/>
      <c r="Q69" s="160"/>
      <c r="R69" s="158"/>
      <c r="S69" s="158"/>
      <c r="T69" s="159"/>
    </row>
    <row r="70" spans="2:20" s="46" customFormat="1" ht="12.75">
      <c r="B70" s="637"/>
      <c r="C70" s="101" t="s">
        <v>487</v>
      </c>
      <c r="D70" s="169"/>
      <c r="E70" s="158"/>
      <c r="F70" s="158"/>
      <c r="G70" s="158"/>
      <c r="H70" s="158"/>
      <c r="I70" s="160"/>
      <c r="J70" s="158"/>
      <c r="K70" s="158"/>
      <c r="L70" s="158"/>
      <c r="M70" s="158"/>
      <c r="N70" s="158"/>
      <c r="O70" s="158"/>
      <c r="P70" s="160"/>
      <c r="Q70" s="160"/>
      <c r="R70" s="158"/>
      <c r="S70" s="158"/>
      <c r="T70" s="159"/>
    </row>
    <row r="71" spans="2:20" s="46" customFormat="1" ht="22.5">
      <c r="B71" s="636"/>
      <c r="C71" s="101" t="s">
        <v>486</v>
      </c>
      <c r="D71" s="169"/>
      <c r="E71" s="158"/>
      <c r="F71" s="158"/>
      <c r="G71" s="158"/>
      <c r="H71" s="158"/>
      <c r="I71" s="160"/>
      <c r="J71" s="158"/>
      <c r="K71" s="158"/>
      <c r="L71" s="158"/>
      <c r="M71" s="158"/>
      <c r="N71" s="158"/>
      <c r="O71" s="158"/>
      <c r="P71" s="160"/>
      <c r="Q71" s="160"/>
      <c r="R71" s="158"/>
      <c r="S71" s="158"/>
      <c r="T71" s="159"/>
    </row>
    <row r="72" spans="1:20" ht="60.75" customHeight="1">
      <c r="A72" s="277"/>
      <c r="B72" s="334" t="s">
        <v>488</v>
      </c>
      <c r="C72" s="633" t="s">
        <v>164</v>
      </c>
      <c r="D72" s="634"/>
      <c r="E72" s="332">
        <f>IF((SUM(E73:E94)=SUM(G72:H72)),SUM(G72:H72),"`ОШ!`")</f>
        <v>1</v>
      </c>
      <c r="F72" s="332">
        <f>F73+F74+F75+F76+F77+F78+F79+F80+F81+F82+F83+F84+F90+F91+F92+F93</f>
        <v>0</v>
      </c>
      <c r="G72" s="332">
        <f>SUM(G73:G94)</f>
        <v>0</v>
      </c>
      <c r="H72" s="332">
        <f>IF((SUM(H73:H94)=SUM(K72:M72)),SUM(K72:M72),"`ОШ!`")</f>
        <v>1</v>
      </c>
      <c r="I72" s="332">
        <f aca="true" t="shared" si="10" ref="I72:Q72">SUM(I73:I94)</f>
        <v>300</v>
      </c>
      <c r="J72" s="332">
        <f t="shared" si="10"/>
        <v>0</v>
      </c>
      <c r="K72" s="332">
        <f t="shared" si="10"/>
        <v>1</v>
      </c>
      <c r="L72" s="332">
        <f t="shared" si="10"/>
        <v>0</v>
      </c>
      <c r="M72" s="332">
        <f t="shared" si="10"/>
        <v>0</v>
      </c>
      <c r="N72" s="332">
        <f t="shared" si="10"/>
        <v>0</v>
      </c>
      <c r="O72" s="332">
        <f t="shared" si="10"/>
        <v>0</v>
      </c>
      <c r="P72" s="332">
        <f t="shared" si="10"/>
        <v>300</v>
      </c>
      <c r="Q72" s="332">
        <f t="shared" si="10"/>
        <v>300</v>
      </c>
      <c r="R72" s="332" t="s">
        <v>419</v>
      </c>
      <c r="S72" s="332">
        <f>SUM(S73:S94)</f>
        <v>0</v>
      </c>
      <c r="T72" s="332">
        <f>SUM(T73:T94)</f>
        <v>1</v>
      </c>
    </row>
    <row r="73" spans="2:20" s="46" customFormat="1" ht="56.25">
      <c r="B73" s="629" t="s">
        <v>489</v>
      </c>
      <c r="C73" s="632" t="s">
        <v>82</v>
      </c>
      <c r="D73" s="157" t="s">
        <v>630</v>
      </c>
      <c r="E73" s="158"/>
      <c r="F73" s="158"/>
      <c r="G73" s="158"/>
      <c r="H73" s="158"/>
      <c r="I73" s="160"/>
      <c r="J73" s="158"/>
      <c r="K73" s="158"/>
      <c r="L73" s="158"/>
      <c r="M73" s="158"/>
      <c r="N73" s="158"/>
      <c r="O73" s="158"/>
      <c r="P73" s="160"/>
      <c r="Q73" s="160"/>
      <c r="R73" s="159"/>
      <c r="S73" s="158"/>
      <c r="T73" s="158"/>
    </row>
    <row r="74" spans="2:20" s="46" customFormat="1" ht="12.75">
      <c r="B74" s="638"/>
      <c r="C74" s="631"/>
      <c r="D74" s="157" t="s">
        <v>628</v>
      </c>
      <c r="E74" s="158"/>
      <c r="F74" s="158"/>
      <c r="G74" s="158"/>
      <c r="H74" s="158"/>
      <c r="I74" s="160"/>
      <c r="J74" s="158"/>
      <c r="K74" s="158"/>
      <c r="L74" s="158"/>
      <c r="M74" s="158"/>
      <c r="N74" s="158"/>
      <c r="O74" s="158"/>
      <c r="P74" s="160"/>
      <c r="Q74" s="160"/>
      <c r="R74" s="159"/>
      <c r="S74" s="158"/>
      <c r="T74" s="158"/>
    </row>
    <row r="75" spans="2:20" s="46" customFormat="1" ht="56.25">
      <c r="B75" s="638"/>
      <c r="C75" s="632" t="s">
        <v>83</v>
      </c>
      <c r="D75" s="157" t="s">
        <v>630</v>
      </c>
      <c r="E75" s="158"/>
      <c r="F75" s="158"/>
      <c r="G75" s="158"/>
      <c r="H75" s="158"/>
      <c r="I75" s="160"/>
      <c r="J75" s="158"/>
      <c r="K75" s="158"/>
      <c r="L75" s="158"/>
      <c r="M75" s="158"/>
      <c r="N75" s="158"/>
      <c r="O75" s="158"/>
      <c r="P75" s="160"/>
      <c r="Q75" s="160"/>
      <c r="R75" s="159"/>
      <c r="S75" s="158"/>
      <c r="T75" s="158"/>
    </row>
    <row r="76" spans="2:20" s="46" customFormat="1" ht="12.75">
      <c r="B76" s="639"/>
      <c r="C76" s="631"/>
      <c r="D76" s="157" t="s">
        <v>628</v>
      </c>
      <c r="E76" s="158">
        <v>1</v>
      </c>
      <c r="F76" s="158"/>
      <c r="G76" s="158"/>
      <c r="H76" s="158">
        <v>1</v>
      </c>
      <c r="I76" s="160">
        <v>300</v>
      </c>
      <c r="J76" s="158"/>
      <c r="K76" s="158">
        <v>1</v>
      </c>
      <c r="L76" s="158"/>
      <c r="M76" s="158"/>
      <c r="N76" s="158"/>
      <c r="O76" s="158"/>
      <c r="P76" s="160">
        <v>300</v>
      </c>
      <c r="Q76" s="160">
        <v>300</v>
      </c>
      <c r="R76" s="159"/>
      <c r="S76" s="158"/>
      <c r="T76" s="158">
        <v>1</v>
      </c>
    </row>
    <row r="77" spans="2:20" s="46" customFormat="1" ht="56.25">
      <c r="B77" s="629" t="s">
        <v>490</v>
      </c>
      <c r="C77" s="632" t="s">
        <v>82</v>
      </c>
      <c r="D77" s="157" t="s">
        <v>630</v>
      </c>
      <c r="E77" s="158"/>
      <c r="F77" s="158"/>
      <c r="G77" s="158"/>
      <c r="H77" s="158"/>
      <c r="I77" s="160"/>
      <c r="J77" s="158"/>
      <c r="K77" s="158"/>
      <c r="L77" s="158"/>
      <c r="M77" s="158"/>
      <c r="N77" s="158"/>
      <c r="O77" s="158"/>
      <c r="P77" s="160"/>
      <c r="Q77" s="160"/>
      <c r="R77" s="159"/>
      <c r="S77" s="158"/>
      <c r="T77" s="158"/>
    </row>
    <row r="78" spans="2:20" s="46" customFormat="1" ht="12.75">
      <c r="B78" s="638"/>
      <c r="C78" s="631"/>
      <c r="D78" s="157" t="s">
        <v>628</v>
      </c>
      <c r="E78" s="158"/>
      <c r="F78" s="158"/>
      <c r="G78" s="158"/>
      <c r="H78" s="158"/>
      <c r="I78" s="160"/>
      <c r="J78" s="158"/>
      <c r="K78" s="158"/>
      <c r="L78" s="158"/>
      <c r="M78" s="158"/>
      <c r="N78" s="158"/>
      <c r="O78" s="158"/>
      <c r="P78" s="160"/>
      <c r="Q78" s="160"/>
      <c r="R78" s="159"/>
      <c r="S78" s="158"/>
      <c r="T78" s="158"/>
    </row>
    <row r="79" spans="2:20" s="46" customFormat="1" ht="56.25">
      <c r="B79" s="638"/>
      <c r="C79" s="632" t="s">
        <v>83</v>
      </c>
      <c r="D79" s="157" t="s">
        <v>630</v>
      </c>
      <c r="E79" s="158"/>
      <c r="F79" s="158"/>
      <c r="G79" s="158"/>
      <c r="H79" s="158"/>
      <c r="I79" s="160"/>
      <c r="J79" s="158"/>
      <c r="K79" s="158"/>
      <c r="L79" s="158"/>
      <c r="M79" s="158"/>
      <c r="N79" s="158"/>
      <c r="O79" s="158"/>
      <c r="P79" s="160"/>
      <c r="Q79" s="160"/>
      <c r="R79" s="159"/>
      <c r="S79" s="158"/>
      <c r="T79" s="158"/>
    </row>
    <row r="80" spans="2:20" s="46" customFormat="1" ht="12.75">
      <c r="B80" s="639"/>
      <c r="C80" s="631"/>
      <c r="D80" s="157" t="s">
        <v>628</v>
      </c>
      <c r="E80" s="158"/>
      <c r="F80" s="158"/>
      <c r="G80" s="158"/>
      <c r="H80" s="158"/>
      <c r="I80" s="160"/>
      <c r="J80" s="158"/>
      <c r="K80" s="158"/>
      <c r="L80" s="158"/>
      <c r="M80" s="158"/>
      <c r="N80" s="158"/>
      <c r="O80" s="158"/>
      <c r="P80" s="160"/>
      <c r="Q80" s="160"/>
      <c r="R80" s="159"/>
      <c r="S80" s="158"/>
      <c r="T80" s="158"/>
    </row>
    <row r="81" spans="2:20" s="46" customFormat="1" ht="56.25">
      <c r="B81" s="635" t="s">
        <v>491</v>
      </c>
      <c r="C81" s="632" t="s">
        <v>82</v>
      </c>
      <c r="D81" s="157" t="s">
        <v>630</v>
      </c>
      <c r="E81" s="158"/>
      <c r="F81" s="158"/>
      <c r="G81" s="158"/>
      <c r="H81" s="158"/>
      <c r="I81" s="160"/>
      <c r="J81" s="158"/>
      <c r="K81" s="158"/>
      <c r="L81" s="158"/>
      <c r="M81" s="158"/>
      <c r="N81" s="158"/>
      <c r="O81" s="158"/>
      <c r="P81" s="160"/>
      <c r="Q81" s="160"/>
      <c r="R81" s="159"/>
      <c r="S81" s="158"/>
      <c r="T81" s="158"/>
    </row>
    <row r="82" spans="2:20" s="46" customFormat="1" ht="12.75">
      <c r="B82" s="637"/>
      <c r="C82" s="631"/>
      <c r="D82" s="157" t="s">
        <v>628</v>
      </c>
      <c r="E82" s="158"/>
      <c r="F82" s="158"/>
      <c r="G82" s="158"/>
      <c r="H82" s="158"/>
      <c r="I82" s="160"/>
      <c r="J82" s="158"/>
      <c r="K82" s="158"/>
      <c r="L82" s="158"/>
      <c r="M82" s="158"/>
      <c r="N82" s="158"/>
      <c r="O82" s="158"/>
      <c r="P82" s="160"/>
      <c r="Q82" s="160"/>
      <c r="R82" s="159"/>
      <c r="S82" s="158"/>
      <c r="T82" s="158"/>
    </row>
    <row r="83" spans="2:20" s="46" customFormat="1" ht="56.25">
      <c r="B83" s="637"/>
      <c r="C83" s="632" t="s">
        <v>83</v>
      </c>
      <c r="D83" s="157" t="s">
        <v>630</v>
      </c>
      <c r="E83" s="158"/>
      <c r="F83" s="158"/>
      <c r="G83" s="158"/>
      <c r="H83" s="158"/>
      <c r="I83" s="160"/>
      <c r="J83" s="158"/>
      <c r="K83" s="158"/>
      <c r="L83" s="158"/>
      <c r="M83" s="158"/>
      <c r="N83" s="158"/>
      <c r="O83" s="158"/>
      <c r="P83" s="160"/>
      <c r="Q83" s="160"/>
      <c r="R83" s="159"/>
      <c r="S83" s="158"/>
      <c r="T83" s="158"/>
    </row>
    <row r="84" spans="2:20" s="46" customFormat="1" ht="12.75">
      <c r="B84" s="636"/>
      <c r="C84" s="631"/>
      <c r="D84" s="157" t="s">
        <v>628</v>
      </c>
      <c r="E84" s="158"/>
      <c r="F84" s="158"/>
      <c r="G84" s="158"/>
      <c r="H84" s="158"/>
      <c r="I84" s="160"/>
      <c r="J84" s="158"/>
      <c r="K84" s="158"/>
      <c r="L84" s="158"/>
      <c r="M84" s="158"/>
      <c r="N84" s="158"/>
      <c r="O84" s="158"/>
      <c r="P84" s="160"/>
      <c r="Q84" s="160"/>
      <c r="R84" s="159"/>
      <c r="S84" s="158"/>
      <c r="T84" s="158"/>
    </row>
    <row r="85" spans="2:20" s="46" customFormat="1" ht="16.5" customHeight="1">
      <c r="B85" s="152" t="s">
        <v>492</v>
      </c>
      <c r="C85" s="101" t="s">
        <v>487</v>
      </c>
      <c r="D85" s="169"/>
      <c r="E85" s="158"/>
      <c r="F85" s="159"/>
      <c r="G85" s="158"/>
      <c r="H85" s="158"/>
      <c r="I85" s="160"/>
      <c r="J85" s="158"/>
      <c r="K85" s="158"/>
      <c r="L85" s="158"/>
      <c r="M85" s="158"/>
      <c r="N85" s="158"/>
      <c r="O85" s="158"/>
      <c r="P85" s="160"/>
      <c r="Q85" s="160"/>
      <c r="R85" s="159"/>
      <c r="S85" s="158"/>
      <c r="T85" s="158"/>
    </row>
    <row r="86" spans="2:20" s="46" customFormat="1" ht="56.25">
      <c r="B86" s="635" t="s">
        <v>493</v>
      </c>
      <c r="C86" s="632" t="s">
        <v>82</v>
      </c>
      <c r="D86" s="157" t="s">
        <v>630</v>
      </c>
      <c r="E86" s="158"/>
      <c r="F86" s="159"/>
      <c r="G86" s="158"/>
      <c r="H86" s="158"/>
      <c r="I86" s="160"/>
      <c r="J86" s="158"/>
      <c r="K86" s="158"/>
      <c r="L86" s="158"/>
      <c r="M86" s="158"/>
      <c r="N86" s="158"/>
      <c r="O86" s="158"/>
      <c r="P86" s="160"/>
      <c r="Q86" s="160"/>
      <c r="R86" s="159"/>
      <c r="S86" s="158"/>
      <c r="T86" s="158"/>
    </row>
    <row r="87" spans="2:20" s="46" customFormat="1" ht="12.75">
      <c r="B87" s="637"/>
      <c r="C87" s="631"/>
      <c r="D87" s="157" t="s">
        <v>628</v>
      </c>
      <c r="E87" s="158"/>
      <c r="F87" s="159"/>
      <c r="G87" s="158"/>
      <c r="H87" s="158"/>
      <c r="I87" s="170"/>
      <c r="J87" s="158"/>
      <c r="K87" s="158"/>
      <c r="L87" s="158"/>
      <c r="M87" s="158"/>
      <c r="N87" s="158"/>
      <c r="O87" s="158"/>
      <c r="P87" s="160"/>
      <c r="Q87" s="160"/>
      <c r="R87" s="159"/>
      <c r="S87" s="158"/>
      <c r="T87" s="158"/>
    </row>
    <row r="88" spans="2:20" s="46" customFormat="1" ht="56.25">
      <c r="B88" s="637"/>
      <c r="C88" s="632" t="s">
        <v>83</v>
      </c>
      <c r="D88" s="157" t="s">
        <v>630</v>
      </c>
      <c r="E88" s="158"/>
      <c r="F88" s="159"/>
      <c r="G88" s="158"/>
      <c r="H88" s="158"/>
      <c r="I88" s="160"/>
      <c r="J88" s="158"/>
      <c r="K88" s="158"/>
      <c r="L88" s="158"/>
      <c r="M88" s="158"/>
      <c r="N88" s="158"/>
      <c r="O88" s="158"/>
      <c r="P88" s="160"/>
      <c r="Q88" s="160"/>
      <c r="R88" s="159"/>
      <c r="S88" s="158"/>
      <c r="T88" s="158"/>
    </row>
    <row r="89" spans="2:20" s="46" customFormat="1" ht="12.75">
      <c r="B89" s="636"/>
      <c r="C89" s="631"/>
      <c r="D89" s="157" t="s">
        <v>628</v>
      </c>
      <c r="E89" s="158"/>
      <c r="F89" s="159"/>
      <c r="G89" s="158"/>
      <c r="H89" s="158"/>
      <c r="I89" s="160"/>
      <c r="J89" s="158"/>
      <c r="K89" s="158"/>
      <c r="L89" s="158"/>
      <c r="M89" s="158"/>
      <c r="N89" s="158"/>
      <c r="O89" s="158"/>
      <c r="P89" s="160"/>
      <c r="Q89" s="160"/>
      <c r="R89" s="159"/>
      <c r="S89" s="158"/>
      <c r="T89" s="158"/>
    </row>
    <row r="90" spans="2:20" s="46" customFormat="1" ht="56.25">
      <c r="B90" s="635" t="s">
        <v>494</v>
      </c>
      <c r="C90" s="632" t="s">
        <v>82</v>
      </c>
      <c r="D90" s="157" t="s">
        <v>630</v>
      </c>
      <c r="E90" s="158"/>
      <c r="F90" s="158"/>
      <c r="G90" s="158"/>
      <c r="H90" s="158"/>
      <c r="I90" s="160"/>
      <c r="J90" s="158"/>
      <c r="K90" s="158"/>
      <c r="L90" s="158"/>
      <c r="M90" s="158"/>
      <c r="N90" s="158"/>
      <c r="O90" s="158"/>
      <c r="P90" s="160"/>
      <c r="Q90" s="160"/>
      <c r="R90" s="159"/>
      <c r="S90" s="158"/>
      <c r="T90" s="158"/>
    </row>
    <row r="91" spans="2:20" s="46" customFormat="1" ht="12.75">
      <c r="B91" s="637"/>
      <c r="C91" s="631"/>
      <c r="D91" s="157" t="s">
        <v>628</v>
      </c>
      <c r="E91" s="158"/>
      <c r="F91" s="158"/>
      <c r="G91" s="158"/>
      <c r="H91" s="158"/>
      <c r="I91" s="160"/>
      <c r="J91" s="158"/>
      <c r="K91" s="158"/>
      <c r="L91" s="158"/>
      <c r="M91" s="158"/>
      <c r="N91" s="158"/>
      <c r="O91" s="158"/>
      <c r="P91" s="160"/>
      <c r="Q91" s="160"/>
      <c r="R91" s="159"/>
      <c r="S91" s="158"/>
      <c r="T91" s="158"/>
    </row>
    <row r="92" spans="2:20" s="46" customFormat="1" ht="56.25">
      <c r="B92" s="637"/>
      <c r="C92" s="632" t="s">
        <v>83</v>
      </c>
      <c r="D92" s="157" t="s">
        <v>630</v>
      </c>
      <c r="E92" s="158"/>
      <c r="F92" s="158"/>
      <c r="G92" s="158"/>
      <c r="H92" s="158"/>
      <c r="I92" s="160"/>
      <c r="J92" s="158"/>
      <c r="K92" s="158"/>
      <c r="L92" s="158"/>
      <c r="M92" s="158"/>
      <c r="N92" s="158"/>
      <c r="O92" s="158"/>
      <c r="P92" s="160"/>
      <c r="Q92" s="160"/>
      <c r="R92" s="159"/>
      <c r="S92" s="158"/>
      <c r="T92" s="158"/>
    </row>
    <row r="93" spans="2:20" s="46" customFormat="1" ht="12.75">
      <c r="B93" s="636"/>
      <c r="C93" s="631"/>
      <c r="D93" s="157" t="s">
        <v>628</v>
      </c>
      <c r="E93" s="158"/>
      <c r="F93" s="158"/>
      <c r="G93" s="158"/>
      <c r="H93" s="158"/>
      <c r="I93" s="160"/>
      <c r="J93" s="158"/>
      <c r="K93" s="158"/>
      <c r="L93" s="158"/>
      <c r="M93" s="158"/>
      <c r="N93" s="158"/>
      <c r="O93" s="158"/>
      <c r="P93" s="160"/>
      <c r="Q93" s="160"/>
      <c r="R93" s="159"/>
      <c r="S93" s="158"/>
      <c r="T93" s="158"/>
    </row>
    <row r="94" spans="2:20" s="46" customFormat="1" ht="22.5">
      <c r="B94" s="152" t="s">
        <v>495</v>
      </c>
      <c r="C94" s="101" t="s">
        <v>486</v>
      </c>
      <c r="D94" s="169"/>
      <c r="E94" s="158"/>
      <c r="F94" s="159"/>
      <c r="G94" s="158"/>
      <c r="H94" s="158"/>
      <c r="I94" s="160"/>
      <c r="J94" s="158"/>
      <c r="K94" s="158"/>
      <c r="L94" s="158"/>
      <c r="M94" s="158"/>
      <c r="N94" s="158"/>
      <c r="O94" s="158"/>
      <c r="P94" s="160"/>
      <c r="Q94" s="160"/>
      <c r="R94" s="159"/>
      <c r="S94" s="158"/>
      <c r="T94" s="158"/>
    </row>
    <row r="95" spans="1:20" ht="24" customHeight="1">
      <c r="A95" s="277"/>
      <c r="B95" s="334" t="s">
        <v>496</v>
      </c>
      <c r="C95" s="633" t="s">
        <v>164</v>
      </c>
      <c r="D95" s="634"/>
      <c r="E95" s="332">
        <f>IF((SUM(E96:E100)=SUM(G95:H95)),SUM(G95:H95),"`ОШ!`")</f>
        <v>0</v>
      </c>
      <c r="F95" s="332">
        <f>SUM(F96:F100)</f>
        <v>0</v>
      </c>
      <c r="G95" s="332">
        <f>SUM(G96:G100)</f>
        <v>0</v>
      </c>
      <c r="H95" s="332">
        <f>IF((SUM(H96:H100)=SUM(K95:M95)),SUM(K95:M95),"`ОШ!`")</f>
        <v>0</v>
      </c>
      <c r="I95" s="332">
        <f aca="true" t="shared" si="11" ref="I95:Q95">SUM(I96:I100)</f>
        <v>0</v>
      </c>
      <c r="J95" s="332">
        <f t="shared" si="11"/>
        <v>0</v>
      </c>
      <c r="K95" s="332">
        <f t="shared" si="11"/>
        <v>0</v>
      </c>
      <c r="L95" s="332">
        <f t="shared" si="11"/>
        <v>0</v>
      </c>
      <c r="M95" s="332">
        <f t="shared" si="11"/>
        <v>0</v>
      </c>
      <c r="N95" s="332">
        <f t="shared" si="11"/>
        <v>0</v>
      </c>
      <c r="O95" s="332">
        <f t="shared" si="11"/>
        <v>0</v>
      </c>
      <c r="P95" s="332">
        <f t="shared" si="11"/>
        <v>0</v>
      </c>
      <c r="Q95" s="332">
        <f t="shared" si="11"/>
        <v>0</v>
      </c>
      <c r="R95" s="332">
        <f>R97+R99+R100</f>
        <v>0</v>
      </c>
      <c r="S95" s="332">
        <f>SUM(S96:S100)</f>
        <v>0</v>
      </c>
      <c r="T95" s="332">
        <f>SUM(T96:T100)</f>
        <v>0</v>
      </c>
    </row>
    <row r="96" spans="2:20" s="46" customFormat="1" ht="56.25">
      <c r="B96" s="635" t="s">
        <v>496</v>
      </c>
      <c r="C96" s="632" t="s">
        <v>82</v>
      </c>
      <c r="D96" s="157" t="s">
        <v>630</v>
      </c>
      <c r="E96" s="158"/>
      <c r="F96" s="158"/>
      <c r="G96" s="158"/>
      <c r="H96" s="158"/>
      <c r="I96" s="160"/>
      <c r="J96" s="158"/>
      <c r="K96" s="158"/>
      <c r="L96" s="158"/>
      <c r="M96" s="158"/>
      <c r="N96" s="158"/>
      <c r="O96" s="158"/>
      <c r="P96" s="160"/>
      <c r="Q96" s="160"/>
      <c r="R96" s="159"/>
      <c r="S96" s="158"/>
      <c r="T96" s="158"/>
    </row>
    <row r="97" spans="2:20" s="46" customFormat="1" ht="12.75">
      <c r="B97" s="637"/>
      <c r="C97" s="631"/>
      <c r="D97" s="157" t="s">
        <v>628</v>
      </c>
      <c r="E97" s="158"/>
      <c r="F97" s="158"/>
      <c r="G97" s="158"/>
      <c r="H97" s="158"/>
      <c r="I97" s="160"/>
      <c r="J97" s="158"/>
      <c r="K97" s="158"/>
      <c r="L97" s="158"/>
      <c r="M97" s="158"/>
      <c r="N97" s="158"/>
      <c r="O97" s="158"/>
      <c r="P97" s="160"/>
      <c r="Q97" s="160"/>
      <c r="R97" s="158"/>
      <c r="S97" s="158"/>
      <c r="T97" s="158"/>
    </row>
    <row r="98" spans="2:20" s="46" customFormat="1" ht="56.25">
      <c r="B98" s="637"/>
      <c r="C98" s="632" t="s">
        <v>83</v>
      </c>
      <c r="D98" s="157" t="s">
        <v>630</v>
      </c>
      <c r="E98" s="158"/>
      <c r="F98" s="158"/>
      <c r="G98" s="158"/>
      <c r="H98" s="158"/>
      <c r="I98" s="160"/>
      <c r="J98" s="158"/>
      <c r="K98" s="158"/>
      <c r="L98" s="158"/>
      <c r="M98" s="158"/>
      <c r="N98" s="158"/>
      <c r="O98" s="158"/>
      <c r="P98" s="160"/>
      <c r="Q98" s="160"/>
      <c r="R98" s="159"/>
      <c r="S98" s="158"/>
      <c r="T98" s="158"/>
    </row>
    <row r="99" spans="2:20" s="46" customFormat="1" ht="12.75">
      <c r="B99" s="637"/>
      <c r="C99" s="631"/>
      <c r="D99" s="157" t="s">
        <v>628</v>
      </c>
      <c r="E99" s="158"/>
      <c r="F99" s="158"/>
      <c r="G99" s="158"/>
      <c r="H99" s="158"/>
      <c r="I99" s="160"/>
      <c r="J99" s="158"/>
      <c r="K99" s="158"/>
      <c r="L99" s="158"/>
      <c r="M99" s="158"/>
      <c r="N99" s="158"/>
      <c r="O99" s="158"/>
      <c r="P99" s="160"/>
      <c r="Q99" s="160"/>
      <c r="R99" s="158"/>
      <c r="S99" s="158"/>
      <c r="T99" s="158"/>
    </row>
    <row r="100" spans="2:20" s="46" customFormat="1" ht="12.75">
      <c r="B100" s="636"/>
      <c r="C100" s="101" t="s">
        <v>487</v>
      </c>
      <c r="D100" s="169"/>
      <c r="E100" s="158"/>
      <c r="F100" s="158"/>
      <c r="G100" s="158"/>
      <c r="H100" s="158"/>
      <c r="I100" s="160"/>
      <c r="J100" s="158"/>
      <c r="K100" s="158"/>
      <c r="L100" s="158"/>
      <c r="M100" s="158"/>
      <c r="N100" s="158"/>
      <c r="O100" s="158"/>
      <c r="P100" s="160"/>
      <c r="Q100" s="160"/>
      <c r="R100" s="158"/>
      <c r="S100" s="158"/>
      <c r="T100" s="158"/>
    </row>
    <row r="101" spans="1:20" s="46" customFormat="1" ht="30" customHeight="1">
      <c r="A101" s="277"/>
      <c r="B101" s="334" t="s">
        <v>497</v>
      </c>
      <c r="C101" s="330" t="s">
        <v>486</v>
      </c>
      <c r="D101" s="335"/>
      <c r="E101" s="332">
        <f>G101+H101</f>
        <v>0</v>
      </c>
      <c r="F101" s="332" t="s">
        <v>419</v>
      </c>
      <c r="G101" s="332"/>
      <c r="H101" s="332">
        <f>K101+L101+M101</f>
        <v>0</v>
      </c>
      <c r="I101" s="332"/>
      <c r="J101" s="332"/>
      <c r="K101" s="332"/>
      <c r="L101" s="332"/>
      <c r="M101" s="332"/>
      <c r="N101" s="332"/>
      <c r="O101" s="332"/>
      <c r="P101" s="332"/>
      <c r="Q101" s="332"/>
      <c r="R101" s="332" t="s">
        <v>419</v>
      </c>
      <c r="S101" s="332"/>
      <c r="T101" s="332"/>
    </row>
    <row r="102" spans="1:20" s="46" customFormat="1" ht="51" customHeight="1">
      <c r="A102" s="277"/>
      <c r="B102" s="334" t="s">
        <v>498</v>
      </c>
      <c r="C102" s="330" t="s">
        <v>486</v>
      </c>
      <c r="D102" s="335"/>
      <c r="E102" s="332">
        <v>18</v>
      </c>
      <c r="F102" s="332" t="s">
        <v>419</v>
      </c>
      <c r="G102" s="332"/>
      <c r="H102" s="332">
        <v>18</v>
      </c>
      <c r="I102" s="332">
        <v>360</v>
      </c>
      <c r="J102" s="332"/>
      <c r="K102" s="332">
        <v>13</v>
      </c>
      <c r="L102" s="332">
        <v>5</v>
      </c>
      <c r="M102" s="332"/>
      <c r="N102" s="332">
        <v>2</v>
      </c>
      <c r="O102" s="332"/>
      <c r="P102" s="332">
        <v>360</v>
      </c>
      <c r="Q102" s="332">
        <v>260</v>
      </c>
      <c r="R102" s="332" t="s">
        <v>419</v>
      </c>
      <c r="S102" s="332">
        <v>18</v>
      </c>
      <c r="T102" s="332" t="s">
        <v>419</v>
      </c>
    </row>
    <row r="103" spans="1:20" ht="63.75" customHeight="1">
      <c r="A103" s="277"/>
      <c r="B103" s="334" t="s">
        <v>499</v>
      </c>
      <c r="C103" s="633" t="s">
        <v>164</v>
      </c>
      <c r="D103" s="634"/>
      <c r="E103" s="332">
        <f>IF((SUM(E104:E112)=SUM(G103:H103)),SUM(G103:H103),"`ОШ!`")</f>
        <v>26</v>
      </c>
      <c r="F103" s="332" t="s">
        <v>419</v>
      </c>
      <c r="G103" s="332">
        <f>SUM(G104:G112)</f>
        <v>6</v>
      </c>
      <c r="H103" s="332">
        <f>IF((SUM(H104:H112)=SUM(K103:M103)),SUM(K103:M103),"`ОШ!`")</f>
        <v>20</v>
      </c>
      <c r="I103" s="332">
        <f aca="true" t="shared" si="12" ref="I103:Q103">SUM(I104:I112)</f>
        <v>3600</v>
      </c>
      <c r="J103" s="332">
        <f t="shared" si="12"/>
        <v>2</v>
      </c>
      <c r="K103" s="332">
        <f t="shared" si="12"/>
        <v>11</v>
      </c>
      <c r="L103" s="332">
        <f t="shared" si="12"/>
        <v>6</v>
      </c>
      <c r="M103" s="332">
        <f t="shared" si="12"/>
        <v>3</v>
      </c>
      <c r="N103" s="332">
        <f t="shared" si="12"/>
        <v>9</v>
      </c>
      <c r="O103" s="332">
        <f t="shared" si="12"/>
        <v>1</v>
      </c>
      <c r="P103" s="332">
        <f t="shared" si="12"/>
        <v>3300</v>
      </c>
      <c r="Q103" s="332">
        <f t="shared" si="12"/>
        <v>2230</v>
      </c>
      <c r="R103" s="332">
        <f>R105+R107+R109+R111</f>
        <v>0</v>
      </c>
      <c r="S103" s="332">
        <f>SUM(S104:S112)</f>
        <v>6</v>
      </c>
      <c r="T103" s="332">
        <f>SUM(T104:T112)</f>
        <v>14</v>
      </c>
    </row>
    <row r="104" spans="2:20" ht="56.25">
      <c r="B104" s="629" t="s">
        <v>447</v>
      </c>
      <c r="C104" s="632" t="s">
        <v>82</v>
      </c>
      <c r="D104" s="157" t="s">
        <v>630</v>
      </c>
      <c r="E104" s="158">
        <v>2</v>
      </c>
      <c r="F104" s="159"/>
      <c r="G104" s="158"/>
      <c r="H104" s="158">
        <v>2</v>
      </c>
      <c r="I104" s="160">
        <v>400</v>
      </c>
      <c r="J104" s="158"/>
      <c r="K104" s="158">
        <v>2</v>
      </c>
      <c r="L104" s="158"/>
      <c r="M104" s="158"/>
      <c r="N104" s="158">
        <v>1</v>
      </c>
      <c r="O104" s="158"/>
      <c r="P104" s="160">
        <v>400</v>
      </c>
      <c r="Q104" s="160">
        <v>400</v>
      </c>
      <c r="R104" s="159"/>
      <c r="S104" s="158"/>
      <c r="T104" s="158">
        <v>2</v>
      </c>
    </row>
    <row r="105" spans="2:20" ht="12.75">
      <c r="B105" s="630"/>
      <c r="C105" s="631"/>
      <c r="D105" s="157" t="s">
        <v>628</v>
      </c>
      <c r="E105" s="158">
        <v>1</v>
      </c>
      <c r="F105" s="159"/>
      <c r="G105" s="158"/>
      <c r="H105" s="158">
        <v>1</v>
      </c>
      <c r="I105" s="160">
        <v>300</v>
      </c>
      <c r="J105" s="158">
        <v>1</v>
      </c>
      <c r="K105" s="158"/>
      <c r="L105" s="158">
        <v>1</v>
      </c>
      <c r="M105" s="158"/>
      <c r="N105" s="158"/>
      <c r="O105" s="158"/>
      <c r="P105" s="160">
        <v>300</v>
      </c>
      <c r="Q105" s="160">
        <v>300</v>
      </c>
      <c r="R105" s="158"/>
      <c r="S105" s="158"/>
      <c r="T105" s="158">
        <v>1</v>
      </c>
    </row>
    <row r="106" spans="2:20" ht="56.25">
      <c r="B106" s="630"/>
      <c r="C106" s="632" t="s">
        <v>83</v>
      </c>
      <c r="D106" s="157" t="s">
        <v>630</v>
      </c>
      <c r="E106" s="158"/>
      <c r="F106" s="159"/>
      <c r="G106" s="158"/>
      <c r="H106" s="158"/>
      <c r="I106" s="160"/>
      <c r="J106" s="158"/>
      <c r="K106" s="158"/>
      <c r="L106" s="158"/>
      <c r="M106" s="158"/>
      <c r="N106" s="158"/>
      <c r="O106" s="158"/>
      <c r="P106" s="160"/>
      <c r="Q106" s="160"/>
      <c r="R106" s="159"/>
      <c r="S106" s="158"/>
      <c r="T106" s="158"/>
    </row>
    <row r="107" spans="2:20" ht="12.75">
      <c r="B107" s="631"/>
      <c r="C107" s="631"/>
      <c r="D107" s="157" t="s">
        <v>628</v>
      </c>
      <c r="E107" s="158">
        <v>5</v>
      </c>
      <c r="F107" s="159"/>
      <c r="G107" s="158"/>
      <c r="H107" s="158">
        <v>5</v>
      </c>
      <c r="I107" s="160">
        <v>750</v>
      </c>
      <c r="J107" s="158"/>
      <c r="K107" s="158">
        <v>4</v>
      </c>
      <c r="L107" s="158">
        <v>1</v>
      </c>
      <c r="M107" s="158"/>
      <c r="N107" s="158">
        <v>4</v>
      </c>
      <c r="O107" s="158"/>
      <c r="P107" s="160">
        <v>750</v>
      </c>
      <c r="Q107" s="160">
        <v>600</v>
      </c>
      <c r="R107" s="158"/>
      <c r="S107" s="158"/>
      <c r="T107" s="158">
        <v>5</v>
      </c>
    </row>
    <row r="108" spans="2:20" ht="56.25">
      <c r="B108" s="629" t="s">
        <v>448</v>
      </c>
      <c r="C108" s="632" t="s">
        <v>82</v>
      </c>
      <c r="D108" s="157" t="s">
        <v>630</v>
      </c>
      <c r="E108" s="158"/>
      <c r="F108" s="159"/>
      <c r="G108" s="158"/>
      <c r="H108" s="158"/>
      <c r="I108" s="160"/>
      <c r="J108" s="158"/>
      <c r="K108" s="158"/>
      <c r="L108" s="158"/>
      <c r="M108" s="158"/>
      <c r="N108" s="158"/>
      <c r="O108" s="158"/>
      <c r="P108" s="160"/>
      <c r="Q108" s="160"/>
      <c r="R108" s="159"/>
      <c r="S108" s="158"/>
      <c r="T108" s="158"/>
    </row>
    <row r="109" spans="2:20" ht="12.75">
      <c r="B109" s="630"/>
      <c r="C109" s="631"/>
      <c r="D109" s="157" t="s">
        <v>628</v>
      </c>
      <c r="E109" s="158">
        <v>17</v>
      </c>
      <c r="F109" s="159"/>
      <c r="G109" s="158">
        <v>6</v>
      </c>
      <c r="H109" s="158">
        <v>11</v>
      </c>
      <c r="I109" s="160">
        <v>1850</v>
      </c>
      <c r="J109" s="158">
        <v>1</v>
      </c>
      <c r="K109" s="158">
        <v>4</v>
      </c>
      <c r="L109" s="158">
        <v>4</v>
      </c>
      <c r="M109" s="158">
        <v>3</v>
      </c>
      <c r="N109" s="158">
        <v>4</v>
      </c>
      <c r="O109" s="158">
        <v>1</v>
      </c>
      <c r="P109" s="160">
        <v>1550</v>
      </c>
      <c r="Q109" s="160">
        <v>630</v>
      </c>
      <c r="R109" s="158"/>
      <c r="S109" s="158">
        <v>6</v>
      </c>
      <c r="T109" s="158">
        <v>5</v>
      </c>
    </row>
    <row r="110" spans="2:20" ht="56.25">
      <c r="B110" s="630"/>
      <c r="C110" s="632" t="s">
        <v>83</v>
      </c>
      <c r="D110" s="157" t="s">
        <v>630</v>
      </c>
      <c r="E110" s="158"/>
      <c r="F110" s="159"/>
      <c r="G110" s="158"/>
      <c r="H110" s="158"/>
      <c r="I110" s="160"/>
      <c r="J110" s="158"/>
      <c r="K110" s="158"/>
      <c r="L110" s="158"/>
      <c r="M110" s="158"/>
      <c r="N110" s="158"/>
      <c r="O110" s="158"/>
      <c r="P110" s="160"/>
      <c r="Q110" s="160"/>
      <c r="R110" s="159"/>
      <c r="S110" s="158"/>
      <c r="T110" s="158"/>
    </row>
    <row r="111" spans="2:20" ht="12.75">
      <c r="B111" s="631"/>
      <c r="C111" s="631"/>
      <c r="D111" s="157" t="s">
        <v>628</v>
      </c>
      <c r="E111" s="158">
        <v>1</v>
      </c>
      <c r="F111" s="159"/>
      <c r="G111" s="158"/>
      <c r="H111" s="158">
        <v>1</v>
      </c>
      <c r="I111" s="160">
        <v>300</v>
      </c>
      <c r="J111" s="158"/>
      <c r="K111" s="158">
        <v>1</v>
      </c>
      <c r="L111" s="158"/>
      <c r="M111" s="158"/>
      <c r="N111" s="158"/>
      <c r="O111" s="158"/>
      <c r="P111" s="160">
        <v>300</v>
      </c>
      <c r="Q111" s="160">
        <v>300</v>
      </c>
      <c r="R111" s="158"/>
      <c r="S111" s="158"/>
      <c r="T111" s="158">
        <v>1</v>
      </c>
    </row>
    <row r="112" spans="2:20" ht="42" customHeight="1">
      <c r="B112" s="153" t="s">
        <v>449</v>
      </c>
      <c r="C112" s="101" t="s">
        <v>487</v>
      </c>
      <c r="D112" s="171"/>
      <c r="E112" s="158"/>
      <c r="F112" s="159"/>
      <c r="G112" s="158"/>
      <c r="H112" s="158"/>
      <c r="I112" s="160"/>
      <c r="J112" s="158"/>
      <c r="K112" s="158"/>
      <c r="L112" s="158"/>
      <c r="M112" s="158"/>
      <c r="N112" s="158"/>
      <c r="O112" s="158"/>
      <c r="P112" s="160"/>
      <c r="Q112" s="160"/>
      <c r="R112" s="159"/>
      <c r="S112" s="158"/>
      <c r="T112" s="158"/>
    </row>
    <row r="113" spans="1:20" ht="66" customHeight="1">
      <c r="A113" s="277"/>
      <c r="B113" s="334" t="s">
        <v>500</v>
      </c>
      <c r="C113" s="633" t="s">
        <v>164</v>
      </c>
      <c r="D113" s="634"/>
      <c r="E113" s="332">
        <f>IF((E114+E115)=SUM(G113:H113),SUM(G113:H113),"`ОШ!`")</f>
        <v>0</v>
      </c>
      <c r="F113" s="332">
        <f>F114+F115</f>
        <v>0</v>
      </c>
      <c r="G113" s="332">
        <f>G114+G115</f>
        <v>0</v>
      </c>
      <c r="H113" s="332">
        <f>IF((H114+H115)=SUM(K113:M113),SUM(K113:M113),"`ОШ!`")</f>
        <v>0</v>
      </c>
      <c r="I113" s="332">
        <f aca="true" t="shared" si="13" ref="I113:Q113">I114+I115</f>
        <v>0</v>
      </c>
      <c r="J113" s="332">
        <f t="shared" si="13"/>
        <v>0</v>
      </c>
      <c r="K113" s="332">
        <f t="shared" si="13"/>
        <v>0</v>
      </c>
      <c r="L113" s="332">
        <f t="shared" si="13"/>
        <v>0</v>
      </c>
      <c r="M113" s="332">
        <f t="shared" si="13"/>
        <v>0</v>
      </c>
      <c r="N113" s="332">
        <f t="shared" si="13"/>
        <v>0</v>
      </c>
      <c r="O113" s="332">
        <f t="shared" si="13"/>
        <v>0</v>
      </c>
      <c r="P113" s="332">
        <f t="shared" si="13"/>
        <v>0</v>
      </c>
      <c r="Q113" s="332">
        <f t="shared" si="13"/>
        <v>0</v>
      </c>
      <c r="R113" s="332" t="s">
        <v>419</v>
      </c>
      <c r="S113" s="332">
        <f>S114+S115</f>
        <v>0</v>
      </c>
      <c r="T113" s="332">
        <f>T114+T115</f>
        <v>0</v>
      </c>
    </row>
    <row r="114" spans="2:20" s="46" customFormat="1" ht="45" customHeight="1">
      <c r="B114" s="635" t="s">
        <v>500</v>
      </c>
      <c r="C114" s="632" t="s">
        <v>82</v>
      </c>
      <c r="D114" s="157" t="s">
        <v>630</v>
      </c>
      <c r="E114" s="158"/>
      <c r="F114" s="158"/>
      <c r="G114" s="158"/>
      <c r="H114" s="158"/>
      <c r="I114" s="160"/>
      <c r="J114" s="158"/>
      <c r="K114" s="158"/>
      <c r="L114" s="158"/>
      <c r="M114" s="158"/>
      <c r="N114" s="158"/>
      <c r="O114" s="158"/>
      <c r="P114" s="160"/>
      <c r="Q114" s="160"/>
      <c r="R114" s="159"/>
      <c r="S114" s="158"/>
      <c r="T114" s="158"/>
    </row>
    <row r="115" spans="2:20" s="46" customFormat="1" ht="19.5" customHeight="1">
      <c r="B115" s="636"/>
      <c r="C115" s="631"/>
      <c r="D115" s="157" t="s">
        <v>628</v>
      </c>
      <c r="E115" s="158"/>
      <c r="F115" s="158"/>
      <c r="G115" s="158"/>
      <c r="H115" s="158"/>
      <c r="I115" s="160"/>
      <c r="J115" s="158"/>
      <c r="K115" s="158"/>
      <c r="L115" s="158"/>
      <c r="M115" s="158"/>
      <c r="N115" s="158"/>
      <c r="O115" s="158"/>
      <c r="P115" s="160"/>
      <c r="Q115" s="160"/>
      <c r="R115" s="159"/>
      <c r="S115" s="158"/>
      <c r="T115" s="158"/>
    </row>
    <row r="116" spans="1:20" s="46" customFormat="1" ht="33.75" customHeight="1" thickBot="1">
      <c r="A116" s="277"/>
      <c r="B116" s="337" t="s">
        <v>218</v>
      </c>
      <c r="C116" s="338" t="s">
        <v>487</v>
      </c>
      <c r="D116" s="339"/>
      <c r="E116" s="340">
        <f>G116+H116</f>
        <v>0</v>
      </c>
      <c r="F116" s="340"/>
      <c r="G116" s="340"/>
      <c r="H116" s="340">
        <f>K116+L116+M116</f>
        <v>0</v>
      </c>
      <c r="I116" s="341"/>
      <c r="J116" s="340"/>
      <c r="K116" s="340"/>
      <c r="L116" s="340"/>
      <c r="M116" s="340"/>
      <c r="N116" s="340"/>
      <c r="O116" s="340"/>
      <c r="P116" s="341"/>
      <c r="Q116" s="341"/>
      <c r="R116" s="340"/>
      <c r="S116" s="340"/>
      <c r="T116" s="340"/>
    </row>
    <row r="117" spans="1:20" s="46" customFormat="1" ht="30" customHeight="1">
      <c r="A117" s="342"/>
      <c r="B117" s="343" t="s">
        <v>502</v>
      </c>
      <c r="C117" s="627" t="s">
        <v>164</v>
      </c>
      <c r="D117" s="628"/>
      <c r="E117" s="344">
        <f>IF((SUM(E118:E124)=SUM(G117:H117)),SUM(G117:H117),"`ОШ!`")</f>
        <v>0</v>
      </c>
      <c r="F117" s="344">
        <f>SUM(F118:F124)</f>
        <v>0</v>
      </c>
      <c r="G117" s="344">
        <f>SUM(G118:G124)</f>
        <v>0</v>
      </c>
      <c r="H117" s="344">
        <f>IF((SUM(H118:H124)=SUM(K117:M117)),SUM(K117:M117),"`ОШ!`")</f>
        <v>0</v>
      </c>
      <c r="I117" s="344">
        <f aca="true" t="shared" si="14" ref="I117:T117">SUM(I118:I124)</f>
        <v>0</v>
      </c>
      <c r="J117" s="344">
        <f t="shared" si="14"/>
        <v>1</v>
      </c>
      <c r="K117" s="344">
        <f t="shared" si="14"/>
        <v>0</v>
      </c>
      <c r="L117" s="344">
        <f t="shared" si="14"/>
        <v>0</v>
      </c>
      <c r="M117" s="344">
        <f t="shared" si="14"/>
        <v>0</v>
      </c>
      <c r="N117" s="344">
        <f t="shared" si="14"/>
        <v>0</v>
      </c>
      <c r="O117" s="344">
        <f t="shared" si="14"/>
        <v>0</v>
      </c>
      <c r="P117" s="344">
        <f t="shared" si="14"/>
        <v>0</v>
      </c>
      <c r="Q117" s="344">
        <f t="shared" si="14"/>
        <v>6415</v>
      </c>
      <c r="R117" s="344">
        <f t="shared" si="14"/>
        <v>0</v>
      </c>
      <c r="S117" s="344">
        <f t="shared" si="14"/>
        <v>0</v>
      </c>
      <c r="T117" s="344">
        <f t="shared" si="14"/>
        <v>0</v>
      </c>
    </row>
    <row r="118" spans="1:20" s="46" customFormat="1" ht="56.25">
      <c r="A118" s="100"/>
      <c r="B118" s="624" t="s">
        <v>502</v>
      </c>
      <c r="C118" s="621" t="s">
        <v>82</v>
      </c>
      <c r="D118" s="172" t="s">
        <v>630</v>
      </c>
      <c r="E118" s="173"/>
      <c r="F118" s="173"/>
      <c r="G118" s="173"/>
      <c r="H118" s="173"/>
      <c r="I118" s="174"/>
      <c r="J118" s="173"/>
      <c r="K118" s="173"/>
      <c r="L118" s="173"/>
      <c r="M118" s="173"/>
      <c r="N118" s="173"/>
      <c r="O118" s="173"/>
      <c r="P118" s="174"/>
      <c r="Q118" s="174"/>
      <c r="R118" s="173"/>
      <c r="S118" s="173"/>
      <c r="T118" s="175"/>
    </row>
    <row r="119" spans="1:20" s="46" customFormat="1" ht="12.75">
      <c r="A119" s="100"/>
      <c r="B119" s="625"/>
      <c r="C119" s="622"/>
      <c r="D119" s="157" t="s">
        <v>628</v>
      </c>
      <c r="E119" s="158"/>
      <c r="F119" s="158"/>
      <c r="G119" s="158"/>
      <c r="H119" s="158"/>
      <c r="I119" s="160"/>
      <c r="J119" s="158">
        <v>1</v>
      </c>
      <c r="K119" s="158"/>
      <c r="L119" s="158"/>
      <c r="M119" s="158"/>
      <c r="N119" s="158"/>
      <c r="O119" s="158"/>
      <c r="P119" s="160"/>
      <c r="Q119" s="160">
        <v>6415</v>
      </c>
      <c r="R119" s="158"/>
      <c r="S119" s="158"/>
      <c r="T119" s="176"/>
    </row>
    <row r="120" spans="1:20" s="46" customFormat="1" ht="56.25">
      <c r="A120" s="100"/>
      <c r="B120" s="625"/>
      <c r="C120" s="623" t="s">
        <v>83</v>
      </c>
      <c r="D120" s="157" t="s">
        <v>630</v>
      </c>
      <c r="E120" s="158"/>
      <c r="F120" s="158"/>
      <c r="G120" s="158"/>
      <c r="H120" s="158"/>
      <c r="I120" s="160"/>
      <c r="J120" s="158"/>
      <c r="K120" s="158"/>
      <c r="L120" s="158"/>
      <c r="M120" s="158"/>
      <c r="N120" s="158"/>
      <c r="O120" s="158"/>
      <c r="P120" s="160"/>
      <c r="Q120" s="160"/>
      <c r="R120" s="158"/>
      <c r="S120" s="158"/>
      <c r="T120" s="176"/>
    </row>
    <row r="121" spans="1:20" s="46" customFormat="1" ht="12.75">
      <c r="A121" s="100"/>
      <c r="B121" s="625"/>
      <c r="C121" s="622"/>
      <c r="D121" s="157" t="s">
        <v>628</v>
      </c>
      <c r="E121" s="158"/>
      <c r="F121" s="158"/>
      <c r="G121" s="158"/>
      <c r="H121" s="158"/>
      <c r="I121" s="160"/>
      <c r="J121" s="158"/>
      <c r="K121" s="158"/>
      <c r="L121" s="158"/>
      <c r="M121" s="158"/>
      <c r="N121" s="158"/>
      <c r="O121" s="158"/>
      <c r="P121" s="160"/>
      <c r="Q121" s="160"/>
      <c r="R121" s="158"/>
      <c r="S121" s="158"/>
      <c r="T121" s="176"/>
    </row>
    <row r="122" spans="1:20" s="46" customFormat="1" ht="12.75">
      <c r="A122" s="100"/>
      <c r="B122" s="625"/>
      <c r="C122" s="182" t="s">
        <v>454</v>
      </c>
      <c r="D122" s="183"/>
      <c r="E122" s="177"/>
      <c r="F122" s="177"/>
      <c r="G122" s="177"/>
      <c r="H122" s="177"/>
      <c r="I122" s="178"/>
      <c r="J122" s="177"/>
      <c r="K122" s="177"/>
      <c r="L122" s="177"/>
      <c r="M122" s="177"/>
      <c r="N122" s="177"/>
      <c r="O122" s="177"/>
      <c r="P122" s="178"/>
      <c r="Q122" s="178"/>
      <c r="R122" s="177"/>
      <c r="S122" s="177"/>
      <c r="T122" s="179"/>
    </row>
    <row r="123" spans="1:20" s="46" customFormat="1" ht="12.75">
      <c r="A123" s="100"/>
      <c r="B123" s="625"/>
      <c r="C123" s="180" t="s">
        <v>487</v>
      </c>
      <c r="D123" s="169"/>
      <c r="E123" s="158"/>
      <c r="F123" s="158"/>
      <c r="G123" s="158"/>
      <c r="H123" s="158"/>
      <c r="I123" s="160"/>
      <c r="J123" s="158"/>
      <c r="K123" s="158"/>
      <c r="L123" s="158"/>
      <c r="M123" s="158"/>
      <c r="N123" s="158"/>
      <c r="O123" s="158"/>
      <c r="P123" s="160"/>
      <c r="Q123" s="160"/>
      <c r="R123" s="158"/>
      <c r="S123" s="158"/>
      <c r="T123" s="176"/>
    </row>
    <row r="124" spans="1:20" s="46" customFormat="1" ht="22.5">
      <c r="A124" s="181"/>
      <c r="B124" s="626"/>
      <c r="C124" s="182" t="s">
        <v>486</v>
      </c>
      <c r="D124" s="183"/>
      <c r="E124" s="177"/>
      <c r="F124" s="177"/>
      <c r="G124" s="177"/>
      <c r="H124" s="177"/>
      <c r="I124" s="178"/>
      <c r="J124" s="177"/>
      <c r="K124" s="177"/>
      <c r="L124" s="177"/>
      <c r="M124" s="177"/>
      <c r="N124" s="177"/>
      <c r="O124" s="177"/>
      <c r="P124" s="178"/>
      <c r="Q124" s="178"/>
      <c r="R124" s="177"/>
      <c r="S124" s="177"/>
      <c r="T124" s="179"/>
    </row>
    <row r="125" spans="1:20" s="46" customFormat="1" ht="12.75">
      <c r="A125" s="97"/>
      <c r="B125" s="184"/>
      <c r="C125" s="185"/>
      <c r="D125" s="185"/>
      <c r="E125" s="186"/>
      <c r="F125" s="186"/>
      <c r="G125" s="186"/>
      <c r="H125" s="186"/>
      <c r="I125" s="187"/>
      <c r="J125" s="186"/>
      <c r="K125" s="186"/>
      <c r="L125" s="186"/>
      <c r="M125" s="186"/>
      <c r="N125" s="186"/>
      <c r="O125" s="186"/>
      <c r="P125" s="187"/>
      <c r="Q125" s="187"/>
      <c r="R125" s="186"/>
      <c r="S125" s="186"/>
      <c r="T125" s="186"/>
    </row>
    <row r="126" spans="1:20" s="46" customFormat="1" ht="12.75">
      <c r="A126" s="97"/>
      <c r="B126" s="184"/>
      <c r="C126" s="185"/>
      <c r="D126" s="185"/>
      <c r="E126" s="186"/>
      <c r="F126" s="186"/>
      <c r="G126" s="186"/>
      <c r="H126" s="186"/>
      <c r="I126" s="187"/>
      <c r="J126" s="186"/>
      <c r="K126" s="186"/>
      <c r="L126" s="186"/>
      <c r="M126" s="186"/>
      <c r="N126" s="186"/>
      <c r="O126" s="186"/>
      <c r="P126" s="187"/>
      <c r="Q126" s="187"/>
      <c r="R126" s="186"/>
      <c r="S126" s="186"/>
      <c r="T126" s="186"/>
    </row>
    <row r="127" spans="1:20" s="97" customFormat="1" ht="13.5" thickBot="1">
      <c r="A127" s="620" t="s">
        <v>2</v>
      </c>
      <c r="B127" s="620"/>
      <c r="C127" s="620"/>
      <c r="D127" s="620"/>
      <c r="E127" s="186"/>
      <c r="F127" s="186"/>
      <c r="G127" s="186"/>
      <c r="H127" s="186"/>
      <c r="I127" s="187"/>
      <c r="J127" s="186"/>
      <c r="K127" s="186"/>
      <c r="L127" s="186"/>
      <c r="M127" s="186"/>
      <c r="N127" s="186"/>
      <c r="O127" s="186"/>
      <c r="P127" s="187"/>
      <c r="Q127" s="187"/>
      <c r="R127" s="186"/>
      <c r="S127" s="186"/>
      <c r="T127" s="186"/>
    </row>
    <row r="128" spans="1:20" s="97" customFormat="1" ht="12.75">
      <c r="A128" s="617" t="s">
        <v>254</v>
      </c>
      <c r="B128" s="618"/>
      <c r="C128" s="618"/>
      <c r="D128" s="619"/>
      <c r="E128" s="353" t="s">
        <v>520</v>
      </c>
      <c r="F128" s="353" t="s">
        <v>521</v>
      </c>
      <c r="G128" s="353" t="s">
        <v>522</v>
      </c>
      <c r="H128" s="353" t="s">
        <v>523</v>
      </c>
      <c r="I128" s="353" t="s">
        <v>524</v>
      </c>
      <c r="J128" s="353" t="s">
        <v>525</v>
      </c>
      <c r="K128" s="353" t="s">
        <v>526</v>
      </c>
      <c r="L128" s="353" t="s">
        <v>527</v>
      </c>
      <c r="M128" s="353" t="s">
        <v>528</v>
      </c>
      <c r="N128" s="353" t="s">
        <v>529</v>
      </c>
      <c r="O128" s="353" t="s">
        <v>530</v>
      </c>
      <c r="P128" s="353" t="s">
        <v>531</v>
      </c>
      <c r="Q128" s="353" t="s">
        <v>532</v>
      </c>
      <c r="R128" s="353" t="s">
        <v>533</v>
      </c>
      <c r="S128" s="353" t="s">
        <v>534</v>
      </c>
      <c r="T128" s="353" t="s">
        <v>535</v>
      </c>
    </row>
    <row r="129" spans="1:20" s="97" customFormat="1" ht="29.25" customHeight="1" thickBot="1">
      <c r="A129" s="616" t="s">
        <v>501</v>
      </c>
      <c r="B129" s="616"/>
      <c r="C129" s="616"/>
      <c r="D129" s="616"/>
      <c r="E129" s="354">
        <v>14</v>
      </c>
      <c r="F129" s="354"/>
      <c r="G129" s="354">
        <v>9</v>
      </c>
      <c r="H129" s="354">
        <v>5</v>
      </c>
      <c r="I129" s="355">
        <v>55</v>
      </c>
      <c r="J129" s="354"/>
      <c r="K129" s="354">
        <v>2</v>
      </c>
      <c r="L129" s="354">
        <v>3</v>
      </c>
      <c r="M129" s="354"/>
      <c r="N129" s="354"/>
      <c r="O129" s="354"/>
      <c r="P129" s="355">
        <v>55</v>
      </c>
      <c r="Q129" s="355">
        <v>20</v>
      </c>
      <c r="R129" s="354"/>
      <c r="S129" s="354">
        <v>5</v>
      </c>
      <c r="T129" s="354"/>
    </row>
    <row r="130" spans="2:20" s="97" customFormat="1" ht="12.75">
      <c r="B130" s="188"/>
      <c r="C130" s="185"/>
      <c r="D130" s="188"/>
      <c r="E130" s="186"/>
      <c r="F130" s="186"/>
      <c r="G130" s="186"/>
      <c r="H130" s="186"/>
      <c r="I130" s="187"/>
      <c r="J130" s="186"/>
      <c r="K130" s="186"/>
      <c r="L130" s="186"/>
      <c r="M130" s="186"/>
      <c r="N130" s="186"/>
      <c r="O130" s="186"/>
      <c r="P130" s="187"/>
      <c r="Q130" s="187"/>
      <c r="R130" s="186"/>
      <c r="S130" s="186"/>
      <c r="T130" s="186"/>
    </row>
    <row r="131" spans="2:20" s="97" customFormat="1" ht="13.5" thickBot="1">
      <c r="B131" s="188"/>
      <c r="C131" s="185"/>
      <c r="D131" s="188" t="s">
        <v>121</v>
      </c>
      <c r="E131" s="186"/>
      <c r="F131" s="186"/>
      <c r="G131" s="186"/>
      <c r="H131" s="186"/>
      <c r="I131" s="187"/>
      <c r="J131" s="186"/>
      <c r="K131" s="186"/>
      <c r="L131" s="186"/>
      <c r="M131" s="186"/>
      <c r="N131" s="186"/>
      <c r="O131" s="186"/>
      <c r="P131" s="187"/>
      <c r="Q131" s="187"/>
      <c r="R131" s="186"/>
      <c r="S131" s="186"/>
      <c r="T131" s="186"/>
    </row>
    <row r="132" spans="1:21" ht="18" customHeight="1" thickTop="1">
      <c r="A132" s="346"/>
      <c r="B132" s="613" t="s">
        <v>450</v>
      </c>
      <c r="C132" s="614"/>
      <c r="D132" s="615"/>
      <c r="E132" s="347">
        <f>E9+E10+E11+E12+E13+E14+E17+E20+E21+E25+E30+E35+E40+E43+E56+E61+E65+E72+E95+E101+E102+E103+E113+E116</f>
        <v>160</v>
      </c>
      <c r="F132" s="347">
        <f>F11+F17+F30+F35+F40+F43+F56+F65+F72+F95+F113+F116</f>
        <v>0</v>
      </c>
      <c r="G132" s="347">
        <f aca="true" t="shared" si="15" ref="G132:Q132">G9+G10+G11+G12+G13+G14+G17+G20+G21+G25+G30+G35+G40+G43+G56+G61+G65+G72+G95+G101+G102+G103+G113+G116</f>
        <v>36</v>
      </c>
      <c r="H132" s="347">
        <f t="shared" si="15"/>
        <v>124</v>
      </c>
      <c r="I132" s="347">
        <f t="shared" si="15"/>
        <v>49566.5</v>
      </c>
      <c r="J132" s="347">
        <f t="shared" si="15"/>
        <v>33</v>
      </c>
      <c r="K132" s="347">
        <f t="shared" si="15"/>
        <v>76</v>
      </c>
      <c r="L132" s="347">
        <f t="shared" si="15"/>
        <v>44</v>
      </c>
      <c r="M132" s="347">
        <f t="shared" si="15"/>
        <v>4</v>
      </c>
      <c r="N132" s="347">
        <f t="shared" si="15"/>
        <v>13</v>
      </c>
      <c r="O132" s="347">
        <f t="shared" si="15"/>
        <v>1</v>
      </c>
      <c r="P132" s="347">
        <f t="shared" si="15"/>
        <v>42627.049999999996</v>
      </c>
      <c r="Q132" s="347">
        <f t="shared" si="15"/>
        <v>14539.35</v>
      </c>
      <c r="R132" s="347">
        <f>R10+R12+R17+R20+R21+R61+R65+R95+R103+R116</f>
        <v>0</v>
      </c>
      <c r="S132" s="347">
        <f>S9+S10+S11+S12+S13+S14+S17+S20+S21+S25+S30+S35+S40+S43+S56+S61+S65+S72+S95+S101+S102+S103+S113+S116</f>
        <v>78</v>
      </c>
      <c r="T132" s="347">
        <f>T10+T11+T12+T13+T14+T17+T20+T21+T25+T35+T40+T43+T56+T61+T72+T95+T101+T103+T113+T116</f>
        <v>45</v>
      </c>
      <c r="U132" s="24"/>
    </row>
    <row r="133" spans="1:21" ht="12.75">
      <c r="A133" s="314"/>
      <c r="B133" s="607" t="s">
        <v>83</v>
      </c>
      <c r="C133" s="608"/>
      <c r="D133" s="609"/>
      <c r="E133" s="345">
        <f>E24+E28+E29+E32+E34+E38+E39+E42+E46+E47+E50+E51+E54+E55+E59+E60+E68+E69+E75+E76+E79+E80+E83+E84+E88+E89+E92+E93+E98+E99+E106+E107+E110+E111</f>
        <v>13</v>
      </c>
      <c r="F133" s="345">
        <f aca="true" t="shared" si="16" ref="F133:T133">F24+F28+F29+F32+F34+F38+F39+F42+F46+F47+F50+F51+F54+F55+F59+F60+F68+F69+F75+F76+F79+F80+F83+F84+F88+F89+F92+F93+F98+F99+F106+F107+F110+F111</f>
        <v>0</v>
      </c>
      <c r="G133" s="345">
        <f t="shared" si="16"/>
        <v>1</v>
      </c>
      <c r="H133" s="345">
        <f t="shared" si="16"/>
        <v>12</v>
      </c>
      <c r="I133" s="345">
        <f t="shared" si="16"/>
        <v>1950</v>
      </c>
      <c r="J133" s="345">
        <f t="shared" si="16"/>
        <v>0</v>
      </c>
      <c r="K133" s="345">
        <f t="shared" si="16"/>
        <v>11</v>
      </c>
      <c r="L133" s="345">
        <f t="shared" si="16"/>
        <v>1</v>
      </c>
      <c r="M133" s="345">
        <f t="shared" si="16"/>
        <v>0</v>
      </c>
      <c r="N133" s="345">
        <f t="shared" si="16"/>
        <v>5</v>
      </c>
      <c r="O133" s="345">
        <f t="shared" si="16"/>
        <v>0</v>
      </c>
      <c r="P133" s="345">
        <f t="shared" si="16"/>
        <v>1950</v>
      </c>
      <c r="Q133" s="345">
        <f t="shared" si="16"/>
        <v>1800</v>
      </c>
      <c r="R133" s="345">
        <f t="shared" si="16"/>
        <v>0</v>
      </c>
      <c r="S133" s="345">
        <f t="shared" si="16"/>
        <v>0</v>
      </c>
      <c r="T133" s="345">
        <f t="shared" si="16"/>
        <v>12</v>
      </c>
      <c r="U133" s="24"/>
    </row>
    <row r="134" spans="1:20" ht="27.75" customHeight="1">
      <c r="A134" s="314"/>
      <c r="B134" s="604" t="s">
        <v>0</v>
      </c>
      <c r="C134" s="605"/>
      <c r="D134" s="606"/>
      <c r="E134" s="345">
        <f aca="true" t="shared" si="17" ref="E134:T134">E28+E38+E46+E50+E54+E59+E68+E75+E79+E83+E88+E92+E98+E106+E110</f>
        <v>0</v>
      </c>
      <c r="F134" s="345">
        <f t="shared" si="17"/>
        <v>0</v>
      </c>
      <c r="G134" s="345">
        <f t="shared" si="17"/>
        <v>0</v>
      </c>
      <c r="H134" s="345">
        <f t="shared" si="17"/>
        <v>0</v>
      </c>
      <c r="I134" s="345">
        <f t="shared" si="17"/>
        <v>0</v>
      </c>
      <c r="J134" s="345">
        <f t="shared" si="17"/>
        <v>0</v>
      </c>
      <c r="K134" s="345">
        <f t="shared" si="17"/>
        <v>0</v>
      </c>
      <c r="L134" s="345">
        <f t="shared" si="17"/>
        <v>0</v>
      </c>
      <c r="M134" s="345">
        <f t="shared" si="17"/>
        <v>0</v>
      </c>
      <c r="N134" s="345">
        <f t="shared" si="17"/>
        <v>0</v>
      </c>
      <c r="O134" s="345">
        <f t="shared" si="17"/>
        <v>0</v>
      </c>
      <c r="P134" s="345">
        <f t="shared" si="17"/>
        <v>0</v>
      </c>
      <c r="Q134" s="345">
        <f t="shared" si="17"/>
        <v>0</v>
      </c>
      <c r="R134" s="345">
        <f t="shared" si="17"/>
        <v>0</v>
      </c>
      <c r="S134" s="345">
        <f t="shared" si="17"/>
        <v>0</v>
      </c>
      <c r="T134" s="345">
        <f t="shared" si="17"/>
        <v>0</v>
      </c>
    </row>
    <row r="135" spans="1:20" ht="12.75">
      <c r="A135" s="314"/>
      <c r="B135" s="607" t="s">
        <v>82</v>
      </c>
      <c r="C135" s="608"/>
      <c r="D135" s="609"/>
      <c r="E135" s="345">
        <f>E15+E16+E18+E19+E22+E23+E26+E27+E31+E33+E36+E37+E41+E44+E45+E48+E49+E52+E53+E57+E58+E66+E67+E73+E74+E77+E78+E81+E82+E86+E87+E90+E91+E96+E97+E104+E105+E108+E109+E114+E115</f>
        <v>48</v>
      </c>
      <c r="F135" s="345">
        <f aca="true" t="shared" si="18" ref="F135:T135">F15+F16+F18+F19+F22+F23+F26+F27+F31+F33+F36+F37+F41+F44+F45+F48+F49+F52+F53+F57+F58+F66+F67+F73+F74+F77+F78+F81+F82+F86+F87+F90+F91+F96+F97+F104+F105+F108+F109+F114+F115</f>
        <v>0</v>
      </c>
      <c r="G135" s="345">
        <f t="shared" si="18"/>
        <v>14</v>
      </c>
      <c r="H135" s="345">
        <f t="shared" si="18"/>
        <v>34</v>
      </c>
      <c r="I135" s="345">
        <f t="shared" si="18"/>
        <v>45403.5</v>
      </c>
      <c r="J135" s="345">
        <f t="shared" si="18"/>
        <v>9</v>
      </c>
      <c r="K135" s="345">
        <f t="shared" si="18"/>
        <v>13</v>
      </c>
      <c r="L135" s="345">
        <f t="shared" si="18"/>
        <v>17</v>
      </c>
      <c r="M135" s="345">
        <f t="shared" si="18"/>
        <v>4</v>
      </c>
      <c r="N135" s="345">
        <f t="shared" si="18"/>
        <v>6</v>
      </c>
      <c r="O135" s="345">
        <f t="shared" si="18"/>
        <v>1</v>
      </c>
      <c r="P135" s="345">
        <f t="shared" si="18"/>
        <v>38824.299999999996</v>
      </c>
      <c r="Q135" s="345">
        <f t="shared" si="18"/>
        <v>11150.1</v>
      </c>
      <c r="R135" s="345">
        <f t="shared" si="18"/>
        <v>0</v>
      </c>
      <c r="S135" s="345">
        <f t="shared" si="18"/>
        <v>13</v>
      </c>
      <c r="T135" s="345">
        <f t="shared" si="18"/>
        <v>20</v>
      </c>
    </row>
    <row r="136" spans="1:20" ht="28.5" customHeight="1">
      <c r="A136" s="314"/>
      <c r="B136" s="604" t="s">
        <v>0</v>
      </c>
      <c r="C136" s="605"/>
      <c r="D136" s="606"/>
      <c r="E136" s="345">
        <f aca="true" t="shared" si="19" ref="E136:T136">E15+E18+E22+E26+E36+E44+E48+E52+E57+E66+E73+E77+E81+E86+E90+E96+E104+E108+E114</f>
        <v>11</v>
      </c>
      <c r="F136" s="345">
        <f t="shared" si="19"/>
        <v>0</v>
      </c>
      <c r="G136" s="345">
        <f t="shared" si="19"/>
        <v>0</v>
      </c>
      <c r="H136" s="345">
        <f t="shared" si="19"/>
        <v>11</v>
      </c>
      <c r="I136" s="345">
        <f t="shared" si="19"/>
        <v>2819.2</v>
      </c>
      <c r="J136" s="345">
        <f t="shared" si="19"/>
        <v>4</v>
      </c>
      <c r="K136" s="345">
        <f t="shared" si="19"/>
        <v>5</v>
      </c>
      <c r="L136" s="345">
        <f t="shared" si="19"/>
        <v>6</v>
      </c>
      <c r="M136" s="345">
        <f t="shared" si="19"/>
        <v>0</v>
      </c>
      <c r="N136" s="345">
        <f t="shared" si="19"/>
        <v>1</v>
      </c>
      <c r="O136" s="345">
        <f t="shared" si="19"/>
        <v>0</v>
      </c>
      <c r="P136" s="345">
        <f t="shared" si="19"/>
        <v>2819.2</v>
      </c>
      <c r="Q136" s="345">
        <f t="shared" si="19"/>
        <v>4441.4</v>
      </c>
      <c r="R136" s="345">
        <f t="shared" si="19"/>
        <v>0</v>
      </c>
      <c r="S136" s="345">
        <f t="shared" si="19"/>
        <v>2</v>
      </c>
      <c r="T136" s="345">
        <f t="shared" si="19"/>
        <v>9</v>
      </c>
    </row>
    <row r="137" spans="1:20" ht="12.75">
      <c r="A137" s="314"/>
      <c r="B137" s="348" t="s">
        <v>454</v>
      </c>
      <c r="C137" s="349"/>
      <c r="D137" s="350"/>
      <c r="E137" s="345">
        <f aca="true" t="shared" si="20" ref="E137:T137">E62+E63+E64</f>
        <v>0</v>
      </c>
      <c r="F137" s="345">
        <f t="shared" si="20"/>
        <v>0</v>
      </c>
      <c r="G137" s="345">
        <f t="shared" si="20"/>
        <v>0</v>
      </c>
      <c r="H137" s="345">
        <f t="shared" si="20"/>
        <v>0</v>
      </c>
      <c r="I137" s="345">
        <f t="shared" si="20"/>
        <v>0</v>
      </c>
      <c r="J137" s="345">
        <f t="shared" si="20"/>
        <v>0</v>
      </c>
      <c r="K137" s="345">
        <f t="shared" si="20"/>
        <v>0</v>
      </c>
      <c r="L137" s="345">
        <f t="shared" si="20"/>
        <v>0</v>
      </c>
      <c r="M137" s="345">
        <f t="shared" si="20"/>
        <v>0</v>
      </c>
      <c r="N137" s="345">
        <f t="shared" si="20"/>
        <v>0</v>
      </c>
      <c r="O137" s="345">
        <f t="shared" si="20"/>
        <v>0</v>
      </c>
      <c r="P137" s="345">
        <f t="shared" si="20"/>
        <v>0</v>
      </c>
      <c r="Q137" s="345">
        <f t="shared" si="20"/>
        <v>0</v>
      </c>
      <c r="R137" s="345">
        <f t="shared" si="20"/>
        <v>0</v>
      </c>
      <c r="S137" s="345">
        <f t="shared" si="20"/>
        <v>0</v>
      </c>
      <c r="T137" s="345">
        <f t="shared" si="20"/>
        <v>0</v>
      </c>
    </row>
    <row r="138" spans="1:20" ht="12.75">
      <c r="A138" s="314"/>
      <c r="B138" s="607" t="s">
        <v>487</v>
      </c>
      <c r="C138" s="608"/>
      <c r="D138" s="609"/>
      <c r="E138" s="345">
        <f>E20+E61+E70+E85+E100+E112+E116</f>
        <v>38</v>
      </c>
      <c r="F138" s="345">
        <f>F70+F100+F112+F116</f>
        <v>0</v>
      </c>
      <c r="G138" s="345">
        <f aca="true" t="shared" si="21" ref="G138:T138">G20+G61+G70+G85+G100+G112+G116</f>
        <v>1</v>
      </c>
      <c r="H138" s="345">
        <f t="shared" si="21"/>
        <v>37</v>
      </c>
      <c r="I138" s="345">
        <f t="shared" si="21"/>
        <v>1397</v>
      </c>
      <c r="J138" s="345">
        <f t="shared" si="21"/>
        <v>5</v>
      </c>
      <c r="K138" s="345">
        <f t="shared" si="21"/>
        <v>21</v>
      </c>
      <c r="L138" s="345">
        <f t="shared" si="21"/>
        <v>16</v>
      </c>
      <c r="M138" s="345">
        <f t="shared" si="21"/>
        <v>0</v>
      </c>
      <c r="N138" s="345">
        <f t="shared" si="21"/>
        <v>0</v>
      </c>
      <c r="O138" s="345">
        <f t="shared" si="21"/>
        <v>0</v>
      </c>
      <c r="P138" s="345">
        <f t="shared" si="21"/>
        <v>1036.75</v>
      </c>
      <c r="Q138" s="345">
        <f t="shared" si="21"/>
        <v>718.25</v>
      </c>
      <c r="R138" s="345">
        <f t="shared" si="21"/>
        <v>0</v>
      </c>
      <c r="S138" s="345">
        <f t="shared" si="21"/>
        <v>24</v>
      </c>
      <c r="T138" s="345">
        <f t="shared" si="21"/>
        <v>13</v>
      </c>
    </row>
    <row r="139" spans="1:21" ht="12.75">
      <c r="A139" s="314"/>
      <c r="B139" s="607" t="s">
        <v>486</v>
      </c>
      <c r="C139" s="608"/>
      <c r="D139" s="609"/>
      <c r="E139" s="345">
        <f>E9+E10+E11+E12+E13+E71+E94+E101+E102</f>
        <v>61</v>
      </c>
      <c r="F139" s="345">
        <f>F11+F71</f>
        <v>0</v>
      </c>
      <c r="G139" s="345">
        <f aca="true" t="shared" si="22" ref="G139:Q139">G9+G10+G11+G12+G13+G71+G94+G101+G102</f>
        <v>20</v>
      </c>
      <c r="H139" s="345">
        <f t="shared" si="22"/>
        <v>41</v>
      </c>
      <c r="I139" s="345">
        <f t="shared" si="22"/>
        <v>816</v>
      </c>
      <c r="J139" s="345">
        <f t="shared" si="22"/>
        <v>19</v>
      </c>
      <c r="K139" s="345">
        <f t="shared" si="22"/>
        <v>31</v>
      </c>
      <c r="L139" s="345">
        <f t="shared" si="22"/>
        <v>10</v>
      </c>
      <c r="M139" s="345">
        <f t="shared" si="22"/>
        <v>0</v>
      </c>
      <c r="N139" s="345">
        <f t="shared" si="22"/>
        <v>2</v>
      </c>
      <c r="O139" s="345">
        <f t="shared" si="22"/>
        <v>0</v>
      </c>
      <c r="P139" s="345">
        <f t="shared" si="22"/>
        <v>816</v>
      </c>
      <c r="Q139" s="345">
        <f t="shared" si="22"/>
        <v>871</v>
      </c>
      <c r="R139" s="345">
        <f>R10+R12+R71</f>
        <v>0</v>
      </c>
      <c r="S139" s="345">
        <f>S9+S10+S11+S12+S13+S71+S94+S101+S102</f>
        <v>41</v>
      </c>
      <c r="T139" s="345">
        <f>T10+T11+T12+T13+T71+T94+T101</f>
        <v>0</v>
      </c>
      <c r="U139" s="24"/>
    </row>
    <row r="140" spans="1:20" ht="32.25" customHeight="1" thickBot="1">
      <c r="A140" s="351"/>
      <c r="B140" s="610" t="s">
        <v>501</v>
      </c>
      <c r="C140" s="611"/>
      <c r="D140" s="612"/>
      <c r="E140" s="352">
        <f aca="true" t="shared" si="23" ref="E140:T140">E129</f>
        <v>14</v>
      </c>
      <c r="F140" s="352">
        <f t="shared" si="23"/>
        <v>0</v>
      </c>
      <c r="G140" s="352">
        <f t="shared" si="23"/>
        <v>9</v>
      </c>
      <c r="H140" s="352">
        <f t="shared" si="23"/>
        <v>5</v>
      </c>
      <c r="I140" s="352">
        <f t="shared" si="23"/>
        <v>55</v>
      </c>
      <c r="J140" s="352">
        <f t="shared" si="23"/>
        <v>0</v>
      </c>
      <c r="K140" s="352">
        <f t="shared" si="23"/>
        <v>2</v>
      </c>
      <c r="L140" s="352">
        <f t="shared" si="23"/>
        <v>3</v>
      </c>
      <c r="M140" s="352">
        <f t="shared" si="23"/>
        <v>0</v>
      </c>
      <c r="N140" s="352">
        <f t="shared" si="23"/>
        <v>0</v>
      </c>
      <c r="O140" s="352">
        <f t="shared" si="23"/>
        <v>0</v>
      </c>
      <c r="P140" s="352">
        <f t="shared" si="23"/>
        <v>55</v>
      </c>
      <c r="Q140" s="352">
        <f t="shared" si="23"/>
        <v>20</v>
      </c>
      <c r="R140" s="352">
        <f t="shared" si="23"/>
        <v>0</v>
      </c>
      <c r="S140" s="352">
        <f t="shared" si="23"/>
        <v>5</v>
      </c>
      <c r="T140" s="352">
        <f t="shared" si="23"/>
        <v>0</v>
      </c>
    </row>
    <row r="141" spans="2:20" ht="13.5" thickTop="1">
      <c r="B141" s="1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3" ht="12.75">
      <c r="B143" s="122" t="s">
        <v>410</v>
      </c>
    </row>
  </sheetData>
  <sheetProtection/>
  <mergeCells count="93">
    <mergeCell ref="B36:B39"/>
    <mergeCell ref="B26:B29"/>
    <mergeCell ref="B22:B24"/>
    <mergeCell ref="B18:B19"/>
    <mergeCell ref="B33:B34"/>
    <mergeCell ref="B15:B16"/>
    <mergeCell ref="H6:I6"/>
    <mergeCell ref="J6:K6"/>
    <mergeCell ref="R6:T6"/>
    <mergeCell ref="C14:D14"/>
    <mergeCell ref="C15:C16"/>
    <mergeCell ref="B1:G1"/>
    <mergeCell ref="B2:I2"/>
    <mergeCell ref="B3:N3"/>
    <mergeCell ref="B4:T4"/>
    <mergeCell ref="C26:C27"/>
    <mergeCell ref="C46:C47"/>
    <mergeCell ref="C17:D17"/>
    <mergeCell ref="C18:C19"/>
    <mergeCell ref="C21:D21"/>
    <mergeCell ref="C25:D25"/>
    <mergeCell ref="C38:C39"/>
    <mergeCell ref="C35:D35"/>
    <mergeCell ref="C22:C23"/>
    <mergeCell ref="C48:C49"/>
    <mergeCell ref="C50:C51"/>
    <mergeCell ref="C52:C53"/>
    <mergeCell ref="C28:C29"/>
    <mergeCell ref="C40:D40"/>
    <mergeCell ref="C43:D43"/>
    <mergeCell ref="C44:C45"/>
    <mergeCell ref="C30:D30"/>
    <mergeCell ref="C36:C37"/>
    <mergeCell ref="C65:D65"/>
    <mergeCell ref="C75:C76"/>
    <mergeCell ref="C54:C55"/>
    <mergeCell ref="C57:C58"/>
    <mergeCell ref="C59:C60"/>
    <mergeCell ref="C56:D56"/>
    <mergeCell ref="C103:D103"/>
    <mergeCell ref="B41:B42"/>
    <mergeCell ref="B31:B32"/>
    <mergeCell ref="C72:D72"/>
    <mergeCell ref="C73:C74"/>
    <mergeCell ref="B73:B76"/>
    <mergeCell ref="B44:B47"/>
    <mergeCell ref="B48:B51"/>
    <mergeCell ref="B52:B55"/>
    <mergeCell ref="B57:B60"/>
    <mergeCell ref="B66:B71"/>
    <mergeCell ref="C77:C78"/>
    <mergeCell ref="C79:C80"/>
    <mergeCell ref="C81:C82"/>
    <mergeCell ref="C66:C67"/>
    <mergeCell ref="C68:C69"/>
    <mergeCell ref="C96:C97"/>
    <mergeCell ref="C98:C99"/>
    <mergeCell ref="B96:B100"/>
    <mergeCell ref="C95:D95"/>
    <mergeCell ref="C92:C93"/>
    <mergeCell ref="B77:B80"/>
    <mergeCell ref="B81:B84"/>
    <mergeCell ref="B86:B89"/>
    <mergeCell ref="B90:B93"/>
    <mergeCell ref="C83:C84"/>
    <mergeCell ref="C86:C87"/>
    <mergeCell ref="C88:C89"/>
    <mergeCell ref="C90:C91"/>
    <mergeCell ref="C114:C115"/>
    <mergeCell ref="C113:D113"/>
    <mergeCell ref="B114:B115"/>
    <mergeCell ref="C104:C105"/>
    <mergeCell ref="C106:C107"/>
    <mergeCell ref="C108:C109"/>
    <mergeCell ref="C110:C111"/>
    <mergeCell ref="A129:D129"/>
    <mergeCell ref="A128:D128"/>
    <mergeCell ref="A5:D5"/>
    <mergeCell ref="A127:D127"/>
    <mergeCell ref="C118:C119"/>
    <mergeCell ref="C120:C121"/>
    <mergeCell ref="B118:B124"/>
    <mergeCell ref="C117:D117"/>
    <mergeCell ref="B104:B107"/>
    <mergeCell ref="B108:B111"/>
    <mergeCell ref="B136:D136"/>
    <mergeCell ref="B138:D138"/>
    <mergeCell ref="B139:D139"/>
    <mergeCell ref="B140:D140"/>
    <mergeCell ref="B132:D132"/>
    <mergeCell ref="B133:D133"/>
    <mergeCell ref="B134:D134"/>
    <mergeCell ref="B135:D135"/>
  </mergeCells>
  <printOptions horizontalCentered="1"/>
  <pageMargins left="0.1968503937007874" right="0.1968503937007874" top="0.5905511811023623" bottom="0.5905511811023623" header="0.3937007874015748" footer="0.3937007874015748"/>
  <pageSetup firstPageNumber="82" useFirstPageNumber="1" horizontalDpi="600" verticalDpi="600" orientation="landscape" paperSize="9" scale="75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  <outlinePr summaryBelow="0" summaryRight="0"/>
  </sheetPr>
  <dimension ref="B1:I15"/>
  <sheetViews>
    <sheetView view="pageBreakPreview" zoomScaleNormal="85" zoomScaleSheetLayoutView="100" zoomScalePageLayoutView="0" workbookViewId="0" topLeftCell="A3">
      <selection activeCell="E5" sqref="E5:F5"/>
    </sheetView>
  </sheetViews>
  <sheetFormatPr defaultColWidth="9.140625" defaultRowHeight="12.75"/>
  <cols>
    <col min="1" max="1" width="3.28125" style="0" customWidth="1"/>
    <col min="2" max="2" width="18.7109375" style="0" bestFit="1" customWidth="1"/>
    <col min="3" max="3" width="22.28125" style="0" bestFit="1" customWidth="1"/>
    <col min="4" max="4" width="21.57421875" style="0" customWidth="1"/>
    <col min="5" max="8" width="12.28125" style="0" bestFit="1" customWidth="1"/>
    <col min="9" max="9" width="17.28125" style="0" bestFit="1" customWidth="1"/>
  </cols>
  <sheetData>
    <row r="1" spans="2:9" ht="12.75">
      <c r="B1" s="514" t="s">
        <v>542</v>
      </c>
      <c r="C1" s="514"/>
      <c r="D1" s="514"/>
      <c r="E1" s="514"/>
      <c r="F1" s="11"/>
      <c r="G1" s="22"/>
      <c r="H1" s="22"/>
      <c r="I1" s="1"/>
    </row>
    <row r="2" spans="2:9" ht="12.75">
      <c r="B2" s="515" t="s">
        <v>796</v>
      </c>
      <c r="C2" s="515"/>
      <c r="D2" s="515"/>
      <c r="E2" s="515"/>
      <c r="F2" s="515"/>
      <c r="G2" s="515"/>
      <c r="H2" s="10"/>
      <c r="I2" s="1"/>
    </row>
    <row r="3" spans="2:9" ht="12.75">
      <c r="B3" s="515" t="s">
        <v>788</v>
      </c>
      <c r="C3" s="515"/>
      <c r="D3" s="515"/>
      <c r="E3" s="515"/>
      <c r="F3" s="515"/>
      <c r="G3" s="515"/>
      <c r="H3" s="515"/>
      <c r="I3" s="138"/>
    </row>
    <row r="4" spans="2:9" ht="46.5" customHeight="1">
      <c r="B4" s="655" t="s">
        <v>808</v>
      </c>
      <c r="C4" s="655"/>
      <c r="D4" s="655"/>
      <c r="E4" s="655"/>
      <c r="F4" s="655"/>
      <c r="G4" s="655"/>
      <c r="H4" s="655"/>
      <c r="I4" s="655"/>
    </row>
    <row r="5" spans="2:9" ht="60">
      <c r="B5" s="360"/>
      <c r="C5" s="360"/>
      <c r="D5" s="360" t="s">
        <v>544</v>
      </c>
      <c r="E5" s="654" t="s">
        <v>545</v>
      </c>
      <c r="F5" s="654"/>
      <c r="G5" s="654" t="s">
        <v>546</v>
      </c>
      <c r="H5" s="654"/>
      <c r="I5" s="360" t="s">
        <v>547</v>
      </c>
    </row>
    <row r="6" spans="2:9" ht="87" customHeight="1">
      <c r="B6" s="195" t="s">
        <v>543</v>
      </c>
      <c r="C6" s="195" t="s">
        <v>267</v>
      </c>
      <c r="D6" s="195" t="s">
        <v>548</v>
      </c>
      <c r="E6" s="262" t="s">
        <v>549</v>
      </c>
      <c r="F6" s="262" t="s">
        <v>550</v>
      </c>
      <c r="G6" s="262" t="s">
        <v>549</v>
      </c>
      <c r="H6" s="262" t="s">
        <v>550</v>
      </c>
      <c r="I6" s="195" t="s">
        <v>551</v>
      </c>
    </row>
    <row r="7" spans="2:9" ht="12.75">
      <c r="B7" s="328" t="s">
        <v>519</v>
      </c>
      <c r="C7" s="328" t="s">
        <v>169</v>
      </c>
      <c r="D7" s="328" t="s">
        <v>520</v>
      </c>
      <c r="E7" s="328" t="s">
        <v>521</v>
      </c>
      <c r="F7" s="328" t="s">
        <v>522</v>
      </c>
      <c r="G7" s="328" t="s">
        <v>523</v>
      </c>
      <c r="H7" s="328" t="s">
        <v>524</v>
      </c>
      <c r="I7" s="328" t="s">
        <v>525</v>
      </c>
    </row>
    <row r="8" spans="2:9" ht="18" customHeight="1">
      <c r="B8" s="650" t="s">
        <v>84</v>
      </c>
      <c r="C8" s="651"/>
      <c r="D8" s="140">
        <f>F8+H8+I8</f>
        <v>0</v>
      </c>
      <c r="E8" s="140"/>
      <c r="F8" s="140"/>
      <c r="G8" s="140"/>
      <c r="H8" s="140"/>
      <c r="I8" s="140"/>
    </row>
    <row r="9" spans="2:9" ht="17.25" customHeight="1">
      <c r="B9" s="646" t="s">
        <v>85</v>
      </c>
      <c r="C9" s="139" t="s">
        <v>552</v>
      </c>
      <c r="D9" s="140">
        <f>F9+H9+I9</f>
        <v>0</v>
      </c>
      <c r="E9" s="141"/>
      <c r="F9" s="141"/>
      <c r="G9" s="141"/>
      <c r="H9" s="141"/>
      <c r="I9" s="141"/>
    </row>
    <row r="10" spans="2:9" ht="17.25" customHeight="1">
      <c r="B10" s="647"/>
      <c r="C10" s="139" t="s">
        <v>553</v>
      </c>
      <c r="D10" s="140">
        <f>F10+H10+I10</f>
        <v>0</v>
      </c>
      <c r="E10" s="141"/>
      <c r="F10" s="141"/>
      <c r="G10" s="141"/>
      <c r="H10" s="141"/>
      <c r="I10" s="141"/>
    </row>
    <row r="11" spans="2:9" ht="17.25" customHeight="1">
      <c r="B11" s="652" t="s">
        <v>554</v>
      </c>
      <c r="C11" s="653"/>
      <c r="D11" s="140">
        <f>F11+H11+I11</f>
        <v>0</v>
      </c>
      <c r="E11" s="142"/>
      <c r="F11" s="142"/>
      <c r="G11" s="142"/>
      <c r="H11" s="142"/>
      <c r="I11" s="142"/>
    </row>
    <row r="12" spans="2:9" ht="12.75">
      <c r="B12" s="648" t="s">
        <v>164</v>
      </c>
      <c r="C12" s="649"/>
      <c r="D12" s="361">
        <f aca="true" t="shared" si="0" ref="D12:I12">SUM(D8:D11)</f>
        <v>0</v>
      </c>
      <c r="E12" s="361">
        <f t="shared" si="0"/>
        <v>0</v>
      </c>
      <c r="F12" s="361">
        <f t="shared" si="0"/>
        <v>0</v>
      </c>
      <c r="G12" s="361">
        <f t="shared" si="0"/>
        <v>0</v>
      </c>
      <c r="H12" s="361">
        <f t="shared" si="0"/>
        <v>0</v>
      </c>
      <c r="I12" s="361">
        <f t="shared" si="0"/>
        <v>0</v>
      </c>
    </row>
    <row r="15" spans="2:3" ht="12.75">
      <c r="B15" s="645" t="s">
        <v>410</v>
      </c>
      <c r="C15" s="645"/>
    </row>
  </sheetData>
  <sheetProtection/>
  <mergeCells count="11">
    <mergeCell ref="B1:E1"/>
    <mergeCell ref="B2:G2"/>
    <mergeCell ref="B3:H3"/>
    <mergeCell ref="B4:I4"/>
    <mergeCell ref="E5:F5"/>
    <mergeCell ref="B15:C15"/>
    <mergeCell ref="B9:B10"/>
    <mergeCell ref="B12:C12"/>
    <mergeCell ref="B8:C8"/>
    <mergeCell ref="B11:C11"/>
    <mergeCell ref="G5:H5"/>
  </mergeCells>
  <printOptions/>
  <pageMargins left="0.7874015748031497" right="0.1968503937007874" top="0.5905511811023623" bottom="0.5905511811023623" header="0.3937007874015748" footer="0.3937007874015748"/>
  <pageSetup firstPageNumber="97" useFirstPageNumber="1" horizontalDpi="600" verticalDpi="600" orientation="landscape" paperSize="9" r:id="rId1"/>
  <headerFooter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  <outlinePr summaryBelow="0" summaryRight="0"/>
  </sheetPr>
  <dimension ref="A1:Q18"/>
  <sheetViews>
    <sheetView view="pageBreakPreview" zoomScale="80" zoomScaleNormal="70" zoomScaleSheetLayoutView="80" zoomScalePageLayoutView="0" workbookViewId="0" topLeftCell="A1">
      <selection activeCell="B5" sqref="B5"/>
    </sheetView>
  </sheetViews>
  <sheetFormatPr defaultColWidth="9.140625" defaultRowHeight="12.75"/>
  <cols>
    <col min="1" max="1" width="3.28125" style="0" bestFit="1" customWidth="1"/>
    <col min="2" max="2" width="48.57421875" style="0" customWidth="1"/>
    <col min="3" max="3" width="17.57421875" style="0" customWidth="1"/>
    <col min="4" max="4" width="14.00390625" style="0" customWidth="1"/>
    <col min="5" max="7" width="13.57421875" style="0" bestFit="1" customWidth="1"/>
    <col min="8" max="9" width="13.57421875" style="0" customWidth="1"/>
    <col min="10" max="10" width="17.28125" style="0" customWidth="1"/>
  </cols>
  <sheetData>
    <row r="1" spans="2:17" ht="12.75" customHeight="1">
      <c r="B1" s="514" t="s">
        <v>239</v>
      </c>
      <c r="C1" s="514"/>
      <c r="D1" s="514"/>
      <c r="G1" s="514"/>
      <c r="H1" s="514"/>
      <c r="I1" s="514"/>
      <c r="J1" s="11"/>
      <c r="K1" s="22"/>
      <c r="L1" s="22"/>
      <c r="M1" s="26"/>
      <c r="N1" s="25"/>
      <c r="O1" s="25"/>
      <c r="P1" s="25"/>
      <c r="Q1" s="25"/>
    </row>
    <row r="2" spans="2:17" ht="12.75" customHeight="1">
      <c r="B2" s="515" t="s">
        <v>792</v>
      </c>
      <c r="C2" s="515"/>
      <c r="D2" s="515"/>
      <c r="E2" s="515"/>
      <c r="F2" s="515"/>
      <c r="G2" s="515"/>
      <c r="H2" s="515"/>
      <c r="I2" s="515"/>
      <c r="J2" s="515"/>
      <c r="K2" s="515"/>
      <c r="L2" s="10"/>
      <c r="M2" s="1"/>
      <c r="N2" s="25"/>
      <c r="O2" s="25"/>
      <c r="P2" s="25"/>
      <c r="Q2" s="25"/>
    </row>
    <row r="3" spans="2:17" ht="12.75" customHeight="1">
      <c r="B3" s="657" t="s">
        <v>806</v>
      </c>
      <c r="C3" s="658"/>
      <c r="D3" s="658"/>
      <c r="E3" s="658"/>
      <c r="F3" s="658"/>
      <c r="G3" s="515"/>
      <c r="H3" s="515"/>
      <c r="I3" s="515"/>
      <c r="J3" s="515"/>
      <c r="K3" s="515"/>
      <c r="L3" s="515"/>
      <c r="M3" s="1"/>
      <c r="N3" s="1"/>
      <c r="O3" s="1"/>
      <c r="P3" s="1"/>
      <c r="Q3" s="1"/>
    </row>
    <row r="4" spans="1:10" ht="65.25" customHeight="1">
      <c r="A4" s="507" t="s">
        <v>807</v>
      </c>
      <c r="B4" s="507"/>
      <c r="C4" s="507"/>
      <c r="D4" s="507"/>
      <c r="E4" s="507"/>
      <c r="F4" s="507"/>
      <c r="G4" s="507"/>
      <c r="H4" s="507"/>
      <c r="I4" s="507"/>
      <c r="J4" s="507"/>
    </row>
    <row r="5" spans="1:10" ht="50.25" customHeight="1">
      <c r="A5" s="203"/>
      <c r="B5" s="203"/>
      <c r="C5" s="203"/>
      <c r="D5" s="520" t="s">
        <v>618</v>
      </c>
      <c r="E5" s="520"/>
      <c r="F5" s="520" t="s">
        <v>235</v>
      </c>
      <c r="G5" s="656"/>
      <c r="H5" s="517" t="s">
        <v>236</v>
      </c>
      <c r="I5" s="517"/>
      <c r="J5" s="220"/>
    </row>
    <row r="6" spans="1:10" ht="101.25" customHeight="1">
      <c r="A6" s="356" t="s">
        <v>248</v>
      </c>
      <c r="B6" s="356" t="s">
        <v>241</v>
      </c>
      <c r="C6" s="356" t="s">
        <v>219</v>
      </c>
      <c r="D6" s="203" t="s">
        <v>233</v>
      </c>
      <c r="E6" s="203" t="s">
        <v>234</v>
      </c>
      <c r="F6" s="203" t="s">
        <v>233</v>
      </c>
      <c r="G6" s="219" t="s">
        <v>234</v>
      </c>
      <c r="H6" s="220" t="s">
        <v>233</v>
      </c>
      <c r="I6" s="220" t="s">
        <v>234</v>
      </c>
      <c r="J6" s="357" t="s">
        <v>238</v>
      </c>
    </row>
    <row r="7" spans="1:10" ht="12.75">
      <c r="A7" s="206" t="s">
        <v>130</v>
      </c>
      <c r="B7" s="206" t="s">
        <v>169</v>
      </c>
      <c r="C7" s="206" t="s">
        <v>520</v>
      </c>
      <c r="D7" s="206" t="s">
        <v>521</v>
      </c>
      <c r="E7" s="206" t="s">
        <v>522</v>
      </c>
      <c r="F7" s="206" t="s">
        <v>523</v>
      </c>
      <c r="G7" s="206" t="s">
        <v>524</v>
      </c>
      <c r="H7" s="206" t="s">
        <v>525</v>
      </c>
      <c r="I7" s="206" t="s">
        <v>526</v>
      </c>
      <c r="J7" s="206" t="s">
        <v>527</v>
      </c>
    </row>
    <row r="8" spans="1:10" ht="26.25" customHeight="1">
      <c r="A8" s="114"/>
      <c r="B8" s="115" t="s">
        <v>220</v>
      </c>
      <c r="C8" s="34">
        <f aca="true" t="shared" si="0" ref="C8:C14">E8+G8+I8+J8</f>
        <v>0</v>
      </c>
      <c r="D8" s="35"/>
      <c r="E8" s="34"/>
      <c r="F8" s="35"/>
      <c r="G8" s="34"/>
      <c r="H8" s="34"/>
      <c r="I8" s="34"/>
      <c r="J8" s="34"/>
    </row>
    <row r="9" spans="1:10" ht="43.5" customHeight="1">
      <c r="A9" s="116"/>
      <c r="B9" s="117" t="s">
        <v>221</v>
      </c>
      <c r="C9" s="34">
        <f t="shared" si="0"/>
        <v>0</v>
      </c>
      <c r="D9" s="27"/>
      <c r="E9" s="4"/>
      <c r="F9" s="27"/>
      <c r="G9" s="4"/>
      <c r="H9" s="4"/>
      <c r="I9" s="4"/>
      <c r="J9" s="4"/>
    </row>
    <row r="10" spans="1:10" ht="30.75" customHeight="1">
      <c r="A10" s="116"/>
      <c r="B10" s="117" t="s">
        <v>222</v>
      </c>
      <c r="C10" s="34">
        <f t="shared" si="0"/>
        <v>0</v>
      </c>
      <c r="D10" s="27"/>
      <c r="E10" s="4"/>
      <c r="F10" s="27"/>
      <c r="G10" s="4"/>
      <c r="H10" s="4"/>
      <c r="I10" s="4"/>
      <c r="J10" s="4"/>
    </row>
    <row r="11" spans="1:10" ht="57" customHeight="1">
      <c r="A11" s="116"/>
      <c r="B11" s="117" t="s">
        <v>223</v>
      </c>
      <c r="C11" s="34">
        <f t="shared" si="0"/>
        <v>0</v>
      </c>
      <c r="D11" s="27"/>
      <c r="E11" s="4"/>
      <c r="F11" s="27"/>
      <c r="G11" s="4"/>
      <c r="H11" s="4"/>
      <c r="I11" s="4"/>
      <c r="J11" s="4"/>
    </row>
    <row r="12" spans="1:10" ht="30.75" customHeight="1">
      <c r="A12" s="116"/>
      <c r="B12" s="117" t="s">
        <v>230</v>
      </c>
      <c r="C12" s="34">
        <f t="shared" si="0"/>
        <v>0</v>
      </c>
      <c r="D12" s="27"/>
      <c r="E12" s="4"/>
      <c r="F12" s="27"/>
      <c r="G12" s="4"/>
      <c r="H12" s="4"/>
      <c r="I12" s="4"/>
      <c r="J12" s="4"/>
    </row>
    <row r="13" spans="1:10" ht="57" customHeight="1">
      <c r="A13" s="116"/>
      <c r="B13" s="117" t="s">
        <v>231</v>
      </c>
      <c r="C13" s="34">
        <f t="shared" si="0"/>
        <v>0</v>
      </c>
      <c r="D13" s="27"/>
      <c r="E13" s="4"/>
      <c r="F13" s="27"/>
      <c r="G13" s="4"/>
      <c r="H13" s="4"/>
      <c r="I13" s="4"/>
      <c r="J13" s="4"/>
    </row>
    <row r="14" spans="1:10" ht="69.75" customHeight="1">
      <c r="A14" s="116"/>
      <c r="B14" s="151" t="s">
        <v>232</v>
      </c>
      <c r="C14" s="34">
        <f t="shared" si="0"/>
        <v>0</v>
      </c>
      <c r="D14" s="27"/>
      <c r="E14" s="4"/>
      <c r="F14" s="27"/>
      <c r="G14" s="4"/>
      <c r="H14" s="4"/>
      <c r="I14" s="4"/>
      <c r="J14" s="4"/>
    </row>
    <row r="15" spans="1:10" ht="17.25" customHeight="1">
      <c r="A15" s="358"/>
      <c r="B15" s="359" t="s">
        <v>164</v>
      </c>
      <c r="C15" s="214">
        <f>SUM(C8:C14)</f>
        <v>0</v>
      </c>
      <c r="D15" s="214">
        <f aca="true" t="shared" si="1" ref="D15:J15">SUM(D8:D14)</f>
        <v>0</v>
      </c>
      <c r="E15" s="214">
        <f t="shared" si="1"/>
        <v>0</v>
      </c>
      <c r="F15" s="214">
        <f t="shared" si="1"/>
        <v>0</v>
      </c>
      <c r="G15" s="214">
        <f t="shared" si="1"/>
        <v>0</v>
      </c>
      <c r="H15" s="214">
        <f t="shared" si="1"/>
        <v>0</v>
      </c>
      <c r="I15" s="214">
        <f t="shared" si="1"/>
        <v>0</v>
      </c>
      <c r="J15" s="214">
        <f t="shared" si="1"/>
        <v>0</v>
      </c>
    </row>
    <row r="16" spans="1:10" ht="12.75">
      <c r="A16" s="1"/>
      <c r="B16" s="2"/>
      <c r="C16" s="2"/>
      <c r="D16" s="2"/>
      <c r="E16" s="2"/>
      <c r="F16" s="2"/>
      <c r="G16" s="2"/>
      <c r="H16" s="2"/>
      <c r="I16" s="2"/>
      <c r="J16" s="2"/>
    </row>
    <row r="18" ht="12.75">
      <c r="B18" s="122" t="s">
        <v>410</v>
      </c>
    </row>
  </sheetData>
  <sheetProtection/>
  <mergeCells count="10">
    <mergeCell ref="A4:J4"/>
    <mergeCell ref="D5:E5"/>
    <mergeCell ref="F5:G5"/>
    <mergeCell ref="H5:I5"/>
    <mergeCell ref="B3:F3"/>
    <mergeCell ref="G1:I1"/>
    <mergeCell ref="G2:K2"/>
    <mergeCell ref="G3:L3"/>
    <mergeCell ref="B1:D1"/>
    <mergeCell ref="B2:F2"/>
  </mergeCells>
  <printOptions horizontalCentered="1"/>
  <pageMargins left="0.1968503937007874" right="0.1968503937007874" top="0.7874015748031497" bottom="0.7874015748031497" header="0.3937007874015748" footer="0.3937007874015748"/>
  <pageSetup firstPageNumber="87" useFirstPageNumber="1" horizontalDpi="600" verticalDpi="600" orientation="landscape" paperSize="9" scale="75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U21"/>
  <sheetViews>
    <sheetView view="pageBreakPreview" zoomScale="90" zoomScaleNormal="85" zoomScaleSheetLayoutView="90" zoomScalePageLayoutView="0" workbookViewId="0" topLeftCell="A1">
      <selection activeCell="H7" sqref="H7:H8"/>
    </sheetView>
  </sheetViews>
  <sheetFormatPr defaultColWidth="9.140625" defaultRowHeight="12.75"/>
  <cols>
    <col min="1" max="1" width="3.28125" style="0" bestFit="1" customWidth="1"/>
    <col min="2" max="2" width="11.00390625" style="0" bestFit="1" customWidth="1"/>
    <col min="3" max="3" width="10.57421875" style="0" customWidth="1"/>
    <col min="4" max="4" width="5.7109375" style="0" bestFit="1" customWidth="1"/>
    <col min="5" max="5" width="6.28125" style="0" bestFit="1" customWidth="1"/>
    <col min="6" max="6" width="8.28125" style="0" bestFit="1" customWidth="1"/>
    <col min="7" max="7" width="7.57421875" style="0" bestFit="1" customWidth="1"/>
    <col min="8" max="8" width="9.421875" style="0" bestFit="1" customWidth="1"/>
    <col min="9" max="9" width="6.8515625" style="0" customWidth="1"/>
    <col min="10" max="10" width="7.28125" style="0" bestFit="1" customWidth="1"/>
    <col min="11" max="11" width="6.8515625" style="0" bestFit="1" customWidth="1"/>
    <col min="12" max="12" width="7.28125" style="0" bestFit="1" customWidth="1"/>
    <col min="13" max="13" width="6.8515625" style="0" bestFit="1" customWidth="1"/>
    <col min="14" max="14" width="7.28125" style="0" bestFit="1" customWidth="1"/>
    <col min="15" max="15" width="6.8515625" style="0" bestFit="1" customWidth="1"/>
    <col min="16" max="16" width="7.28125" style="0" bestFit="1" customWidth="1"/>
    <col min="17" max="17" width="6.8515625" style="0" bestFit="1" customWidth="1"/>
    <col min="18" max="21" width="8.28125" style="0" bestFit="1" customWidth="1"/>
  </cols>
  <sheetData>
    <row r="1" spans="2:17" ht="12.75">
      <c r="B1" s="514" t="s">
        <v>274</v>
      </c>
      <c r="C1" s="514"/>
      <c r="D1" s="5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2.75">
      <c r="B2" s="515" t="s">
        <v>792</v>
      </c>
      <c r="C2" s="515"/>
      <c r="D2" s="51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2.75" customHeight="1">
      <c r="B3" s="515" t="s">
        <v>788</v>
      </c>
      <c r="C3" s="515"/>
      <c r="D3" s="515"/>
      <c r="E3" s="515"/>
      <c r="F3" s="515"/>
      <c r="G3" s="515"/>
      <c r="H3" s="515"/>
      <c r="I3" s="515"/>
      <c r="J3" s="515"/>
      <c r="K3" s="515"/>
      <c r="L3" s="1"/>
      <c r="M3" s="1"/>
      <c r="N3" s="1"/>
      <c r="O3" s="1"/>
      <c r="P3" s="1"/>
      <c r="Q3" s="1"/>
    </row>
    <row r="4" spans="2:21" ht="45" customHeight="1">
      <c r="B4" s="669" t="s">
        <v>809</v>
      </c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</row>
    <row r="5" spans="1:21" ht="12.75">
      <c r="A5" s="189"/>
      <c r="B5" s="362"/>
      <c r="C5" s="362"/>
      <c r="D5" s="363"/>
      <c r="E5" s="363"/>
      <c r="F5" s="671" t="s">
        <v>275</v>
      </c>
      <c r="G5" s="671"/>
      <c r="H5" s="671"/>
      <c r="I5" s="671"/>
      <c r="J5" s="671" t="s">
        <v>276</v>
      </c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</row>
    <row r="6" spans="1:21" ht="24" customHeight="1">
      <c r="A6" s="364"/>
      <c r="B6" s="365"/>
      <c r="C6" s="365"/>
      <c r="D6" s="366"/>
      <c r="E6" s="366"/>
      <c r="F6" s="367"/>
      <c r="G6" s="367"/>
      <c r="H6" s="367"/>
      <c r="I6" s="367"/>
      <c r="J6" s="662"/>
      <c r="K6" s="663"/>
      <c r="L6" s="662"/>
      <c r="M6" s="663"/>
      <c r="N6" s="662"/>
      <c r="O6" s="663"/>
      <c r="P6" s="662"/>
      <c r="Q6" s="663"/>
      <c r="R6" s="659" t="s">
        <v>277</v>
      </c>
      <c r="S6" s="660"/>
      <c r="T6" s="660"/>
      <c r="U6" s="661"/>
    </row>
    <row r="7" spans="1:21" ht="117" customHeight="1">
      <c r="A7" s="368" t="s">
        <v>261</v>
      </c>
      <c r="B7" s="369" t="s">
        <v>291</v>
      </c>
      <c r="C7" s="666" t="s">
        <v>278</v>
      </c>
      <c r="D7" s="666" t="s">
        <v>279</v>
      </c>
      <c r="E7" s="666" t="s">
        <v>280</v>
      </c>
      <c r="F7" s="666" t="s">
        <v>281</v>
      </c>
      <c r="G7" s="666" t="s">
        <v>282</v>
      </c>
      <c r="H7" s="666" t="s">
        <v>283</v>
      </c>
      <c r="I7" s="666" t="s">
        <v>284</v>
      </c>
      <c r="J7" s="664" t="s">
        <v>285</v>
      </c>
      <c r="K7" s="665"/>
      <c r="L7" s="667" t="s">
        <v>286</v>
      </c>
      <c r="M7" s="667"/>
      <c r="N7" s="670" t="s">
        <v>287</v>
      </c>
      <c r="O7" s="670"/>
      <c r="P7" s="670" t="s">
        <v>288</v>
      </c>
      <c r="Q7" s="670"/>
      <c r="R7" s="668" t="s">
        <v>289</v>
      </c>
      <c r="S7" s="668"/>
      <c r="T7" s="668" t="s">
        <v>290</v>
      </c>
      <c r="U7" s="668"/>
    </row>
    <row r="8" spans="1:21" ht="90.75" customHeight="1">
      <c r="A8" s="370"/>
      <c r="B8" s="371"/>
      <c r="C8" s="667"/>
      <c r="D8" s="667"/>
      <c r="E8" s="667"/>
      <c r="F8" s="667"/>
      <c r="G8" s="667"/>
      <c r="H8" s="667"/>
      <c r="I8" s="667"/>
      <c r="J8" s="372" t="s">
        <v>292</v>
      </c>
      <c r="K8" s="372" t="s">
        <v>293</v>
      </c>
      <c r="L8" s="372" t="s">
        <v>292</v>
      </c>
      <c r="M8" s="372" t="s">
        <v>293</v>
      </c>
      <c r="N8" s="372" t="s">
        <v>292</v>
      </c>
      <c r="O8" s="372" t="s">
        <v>293</v>
      </c>
      <c r="P8" s="372" t="s">
        <v>292</v>
      </c>
      <c r="Q8" s="372" t="s">
        <v>293</v>
      </c>
      <c r="R8" s="372" t="s">
        <v>294</v>
      </c>
      <c r="S8" s="372" t="s">
        <v>295</v>
      </c>
      <c r="T8" s="372" t="s">
        <v>294</v>
      </c>
      <c r="U8" s="372" t="s">
        <v>295</v>
      </c>
    </row>
    <row r="9" spans="1:21" ht="12.75">
      <c r="A9" s="373" t="s">
        <v>130</v>
      </c>
      <c r="B9" s="374" t="s">
        <v>169</v>
      </c>
      <c r="C9" s="374" t="s">
        <v>520</v>
      </c>
      <c r="D9" s="374" t="s">
        <v>521</v>
      </c>
      <c r="E9" s="374" t="s">
        <v>522</v>
      </c>
      <c r="F9" s="374" t="s">
        <v>523</v>
      </c>
      <c r="G9" s="374" t="s">
        <v>524</v>
      </c>
      <c r="H9" s="374" t="s">
        <v>525</v>
      </c>
      <c r="I9" s="374" t="s">
        <v>526</v>
      </c>
      <c r="J9" s="374" t="s">
        <v>527</v>
      </c>
      <c r="K9" s="374" t="s">
        <v>528</v>
      </c>
      <c r="L9" s="374" t="s">
        <v>529</v>
      </c>
      <c r="M9" s="374" t="s">
        <v>530</v>
      </c>
      <c r="N9" s="374" t="s">
        <v>531</v>
      </c>
      <c r="O9" s="374" t="s">
        <v>532</v>
      </c>
      <c r="P9" s="374" t="s">
        <v>533</v>
      </c>
      <c r="Q9" s="374" t="s">
        <v>534</v>
      </c>
      <c r="R9" s="374" t="s">
        <v>535</v>
      </c>
      <c r="S9" s="374" t="s">
        <v>536</v>
      </c>
      <c r="T9" s="374" t="s">
        <v>296</v>
      </c>
      <c r="U9" s="374" t="s">
        <v>297</v>
      </c>
    </row>
    <row r="10" spans="1:21" ht="36" customHeight="1">
      <c r="A10" s="23"/>
      <c r="B10" s="125" t="s">
        <v>298</v>
      </c>
      <c r="C10" s="123">
        <v>6</v>
      </c>
      <c r="D10" s="123">
        <v>3</v>
      </c>
      <c r="E10" s="123">
        <v>3</v>
      </c>
      <c r="F10" s="123">
        <v>1</v>
      </c>
      <c r="G10" s="123">
        <v>3</v>
      </c>
      <c r="H10" s="123">
        <v>2</v>
      </c>
      <c r="I10" s="123"/>
      <c r="J10" s="123"/>
      <c r="K10" s="123">
        <v>2</v>
      </c>
      <c r="L10" s="123"/>
      <c r="M10" s="123"/>
      <c r="N10" s="123"/>
      <c r="O10" s="123"/>
      <c r="P10" s="123"/>
      <c r="Q10" s="123"/>
      <c r="R10" s="123"/>
      <c r="S10" s="123"/>
      <c r="T10" s="123"/>
      <c r="U10" s="123"/>
    </row>
    <row r="11" spans="1:21" ht="24">
      <c r="A11" s="23"/>
      <c r="B11" s="127" t="s">
        <v>299</v>
      </c>
      <c r="C11" s="124">
        <v>6</v>
      </c>
      <c r="D11" s="124">
        <v>3</v>
      </c>
      <c r="E11" s="124">
        <v>3</v>
      </c>
      <c r="F11" s="124">
        <v>1</v>
      </c>
      <c r="G11" s="124">
        <v>3</v>
      </c>
      <c r="H11" s="124">
        <v>2</v>
      </c>
      <c r="I11" s="124"/>
      <c r="J11" s="124"/>
      <c r="K11" s="124">
        <v>2</v>
      </c>
      <c r="L11" s="124"/>
      <c r="M11" s="124"/>
      <c r="N11" s="124"/>
      <c r="O11" s="124"/>
      <c r="P11" s="124"/>
      <c r="Q11" s="124"/>
      <c r="R11" s="23"/>
      <c r="S11" s="23"/>
      <c r="T11" s="23"/>
      <c r="U11" s="23"/>
    </row>
    <row r="12" spans="1:21" ht="12.75">
      <c r="A12" s="23"/>
      <c r="B12" s="127" t="s">
        <v>300</v>
      </c>
      <c r="C12" s="124">
        <v>5</v>
      </c>
      <c r="D12" s="124">
        <v>3</v>
      </c>
      <c r="E12" s="124">
        <v>2</v>
      </c>
      <c r="F12" s="124"/>
      <c r="G12" s="124">
        <v>3</v>
      </c>
      <c r="H12" s="124">
        <v>2</v>
      </c>
      <c r="I12" s="124"/>
      <c r="J12" s="124"/>
      <c r="K12" s="124">
        <v>2</v>
      </c>
      <c r="L12" s="124"/>
      <c r="M12" s="124"/>
      <c r="N12" s="124"/>
      <c r="O12" s="124"/>
      <c r="P12" s="124"/>
      <c r="Q12" s="124"/>
      <c r="R12" s="23"/>
      <c r="S12" s="23"/>
      <c r="T12" s="23"/>
      <c r="U12" s="23"/>
    </row>
    <row r="13" spans="1:21" ht="12.75">
      <c r="A13" s="23"/>
      <c r="B13" s="127" t="s">
        <v>301</v>
      </c>
      <c r="C13" s="124">
        <v>4</v>
      </c>
      <c r="D13" s="124">
        <v>3</v>
      </c>
      <c r="E13" s="124">
        <v>1</v>
      </c>
      <c r="F13" s="124">
        <v>1</v>
      </c>
      <c r="G13" s="124">
        <v>2</v>
      </c>
      <c r="H13" s="124">
        <v>1</v>
      </c>
      <c r="I13" s="124"/>
      <c r="J13" s="124"/>
      <c r="K13" s="124"/>
      <c r="L13" s="124"/>
      <c r="M13" s="124"/>
      <c r="N13" s="124"/>
      <c r="O13" s="124"/>
      <c r="P13" s="124"/>
      <c r="Q13" s="124"/>
      <c r="R13" s="23"/>
      <c r="S13" s="23"/>
      <c r="T13" s="23"/>
      <c r="U13" s="23"/>
    </row>
    <row r="14" spans="1:21" ht="12.75">
      <c r="A14" s="23"/>
      <c r="B14" s="127" t="s">
        <v>302</v>
      </c>
      <c r="C14" s="124">
        <v>3</v>
      </c>
      <c r="D14" s="124">
        <v>3</v>
      </c>
      <c r="E14" s="124"/>
      <c r="F14" s="124"/>
      <c r="G14" s="124">
        <v>2</v>
      </c>
      <c r="H14" s="124">
        <v>1</v>
      </c>
      <c r="I14" s="124"/>
      <c r="J14" s="124"/>
      <c r="K14" s="124"/>
      <c r="L14" s="124"/>
      <c r="M14" s="124"/>
      <c r="N14" s="124"/>
      <c r="O14" s="124"/>
      <c r="P14" s="124"/>
      <c r="Q14" s="124"/>
      <c r="R14" s="23"/>
      <c r="S14" s="23"/>
      <c r="T14" s="23"/>
      <c r="U14" s="23"/>
    </row>
    <row r="15" spans="1:21" ht="12.75">
      <c r="A15" s="23"/>
      <c r="B15" s="127" t="s">
        <v>303</v>
      </c>
      <c r="C15" s="124">
        <v>3</v>
      </c>
      <c r="D15" s="124">
        <v>3</v>
      </c>
      <c r="E15" s="124"/>
      <c r="F15" s="124"/>
      <c r="G15" s="124">
        <v>2</v>
      </c>
      <c r="H15" s="124">
        <v>1</v>
      </c>
      <c r="I15" s="124"/>
      <c r="J15" s="124"/>
      <c r="K15" s="124"/>
      <c r="L15" s="124"/>
      <c r="M15" s="124"/>
      <c r="N15" s="124"/>
      <c r="O15" s="124"/>
      <c r="P15" s="124"/>
      <c r="Q15" s="124"/>
      <c r="R15" s="23"/>
      <c r="S15" s="23"/>
      <c r="T15" s="23"/>
      <c r="U15" s="23"/>
    </row>
    <row r="16" spans="1:21" ht="12.75">
      <c r="A16" s="23"/>
      <c r="B16" s="127" t="s">
        <v>304</v>
      </c>
      <c r="C16" s="124">
        <v>3</v>
      </c>
      <c r="D16" s="124">
        <v>3</v>
      </c>
      <c r="E16" s="124"/>
      <c r="F16" s="124"/>
      <c r="G16" s="124">
        <v>2</v>
      </c>
      <c r="H16" s="124">
        <v>1</v>
      </c>
      <c r="I16" s="124"/>
      <c r="J16" s="124"/>
      <c r="K16" s="124"/>
      <c r="L16" s="124"/>
      <c r="M16" s="124"/>
      <c r="N16" s="124"/>
      <c r="O16" s="124"/>
      <c r="P16" s="124"/>
      <c r="Q16" s="124"/>
      <c r="R16" s="23"/>
      <c r="S16" s="23"/>
      <c r="T16" s="23"/>
      <c r="U16" s="23"/>
    </row>
    <row r="17" spans="1:21" ht="24">
      <c r="A17" s="23"/>
      <c r="B17" s="127" t="s">
        <v>305</v>
      </c>
      <c r="C17" s="124">
        <v>3</v>
      </c>
      <c r="D17" s="124">
        <v>3</v>
      </c>
      <c r="E17" s="124"/>
      <c r="F17" s="124"/>
      <c r="G17" s="124">
        <v>2</v>
      </c>
      <c r="H17" s="124">
        <v>1</v>
      </c>
      <c r="I17" s="124"/>
      <c r="J17" s="124"/>
      <c r="K17" s="124"/>
      <c r="L17" s="124"/>
      <c r="M17" s="124"/>
      <c r="N17" s="124"/>
      <c r="O17" s="124"/>
      <c r="P17" s="124"/>
      <c r="Q17" s="124"/>
      <c r="R17" s="23"/>
      <c r="S17" s="23"/>
      <c r="T17" s="23"/>
      <c r="U17" s="23"/>
    </row>
    <row r="18" spans="1:21" ht="12.75">
      <c r="A18" s="23"/>
      <c r="B18" s="127" t="s">
        <v>306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23"/>
      <c r="S18" s="23"/>
      <c r="T18" s="23"/>
      <c r="U18" s="23"/>
    </row>
    <row r="19" spans="2:17" ht="12.75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12.75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4" ht="12.75">
      <c r="B21" s="582" t="s">
        <v>410</v>
      </c>
      <c r="C21" s="582"/>
      <c r="D21" s="582"/>
    </row>
  </sheetData>
  <sheetProtection/>
  <mergeCells count="25">
    <mergeCell ref="B1:D1"/>
    <mergeCell ref="B2:D2"/>
    <mergeCell ref="B4:U4"/>
    <mergeCell ref="B3:K3"/>
    <mergeCell ref="P7:Q7"/>
    <mergeCell ref="F5:I5"/>
    <mergeCell ref="I7:I8"/>
    <mergeCell ref="G7:G8"/>
    <mergeCell ref="N7:O7"/>
    <mergeCell ref="J5:U5"/>
    <mergeCell ref="F7:F8"/>
    <mergeCell ref="H7:H8"/>
    <mergeCell ref="T7:U7"/>
    <mergeCell ref="L7:M7"/>
    <mergeCell ref="R7:S7"/>
    <mergeCell ref="B21:D21"/>
    <mergeCell ref="C7:C8"/>
    <mergeCell ref="D7:D8"/>
    <mergeCell ref="E7:E8"/>
    <mergeCell ref="R6:U6"/>
    <mergeCell ref="J6:K6"/>
    <mergeCell ref="L6:M6"/>
    <mergeCell ref="N6:O6"/>
    <mergeCell ref="J7:K7"/>
    <mergeCell ref="P6:Q6"/>
  </mergeCells>
  <printOptions horizontalCentered="1"/>
  <pageMargins left="0.1968503937007874" right="0.1968503937007874" top="0.5905511811023623" bottom="0.5905511811023623" header="0.3937007874015748" footer="0.3937007874015748"/>
  <pageSetup firstPageNumber="100" useFirstPageNumber="1" horizontalDpi="600" verticalDpi="600" orientation="landscape" paperSize="9" scale="85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  <outlinePr summaryBelow="0" summaryRight="0"/>
  </sheetPr>
  <dimension ref="A1:J82"/>
  <sheetViews>
    <sheetView view="pageBreakPreview" zoomScaleNormal="85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6.8515625" style="0" bestFit="1" customWidth="1"/>
    <col min="2" max="2" width="81.00390625" style="0" customWidth="1"/>
    <col min="3" max="3" width="11.7109375" style="0" customWidth="1"/>
  </cols>
  <sheetData>
    <row r="1" spans="1:10" ht="12.75" customHeight="1">
      <c r="A1" s="514" t="s">
        <v>633</v>
      </c>
      <c r="B1" s="514"/>
      <c r="C1" s="143"/>
      <c r="D1" s="392"/>
      <c r="E1" s="392"/>
      <c r="F1" s="392"/>
      <c r="G1" s="392"/>
      <c r="H1" s="392"/>
      <c r="I1" s="392"/>
      <c r="J1" s="392"/>
    </row>
    <row r="2" spans="1:10" ht="12.75" customHeight="1">
      <c r="A2" s="515" t="s">
        <v>792</v>
      </c>
      <c r="B2" s="515"/>
      <c r="C2" s="1"/>
      <c r="D2" s="2"/>
      <c r="E2" s="2"/>
      <c r="F2" s="2"/>
      <c r="G2" s="2"/>
      <c r="H2" s="2"/>
      <c r="I2" s="2"/>
      <c r="J2" s="2"/>
    </row>
    <row r="3" spans="1:10" ht="12.75" customHeight="1">
      <c r="A3" s="515" t="s">
        <v>811</v>
      </c>
      <c r="B3" s="515"/>
      <c r="C3" s="1"/>
      <c r="D3" s="1"/>
      <c r="E3" s="1"/>
      <c r="F3" s="1"/>
      <c r="G3" s="1"/>
      <c r="H3" s="1"/>
      <c r="I3" s="1"/>
      <c r="J3" s="1"/>
    </row>
    <row r="4" spans="1:3" ht="63" customHeight="1">
      <c r="A4" s="507" t="s">
        <v>634</v>
      </c>
      <c r="B4" s="507"/>
      <c r="C4" s="507"/>
    </row>
    <row r="5" spans="1:3" ht="15.75">
      <c r="A5" s="682" t="s">
        <v>699</v>
      </c>
      <c r="B5" s="682"/>
      <c r="C5" s="38"/>
    </row>
    <row r="6" spans="1:3" ht="21" customHeight="1">
      <c r="A6" s="404" t="s">
        <v>635</v>
      </c>
      <c r="B6" s="404" t="s">
        <v>636</v>
      </c>
      <c r="C6" s="404" t="s">
        <v>637</v>
      </c>
    </row>
    <row r="7" spans="1:3" ht="12.75">
      <c r="A7" s="405">
        <v>1</v>
      </c>
      <c r="B7" s="406">
        <v>2</v>
      </c>
      <c r="C7" s="407">
        <v>3</v>
      </c>
    </row>
    <row r="8" spans="1:3" ht="12.75">
      <c r="A8" s="393" t="s">
        <v>638</v>
      </c>
      <c r="B8" s="394" t="s">
        <v>639</v>
      </c>
      <c r="C8" s="499">
        <v>11</v>
      </c>
    </row>
    <row r="9" spans="1:3" ht="12.75">
      <c r="A9" s="393" t="s">
        <v>640</v>
      </c>
      <c r="B9" s="395" t="s">
        <v>641</v>
      </c>
      <c r="C9" s="499">
        <v>11</v>
      </c>
    </row>
    <row r="10" spans="1:3" ht="12.75">
      <c r="A10" s="393" t="s">
        <v>642</v>
      </c>
      <c r="B10" s="395" t="s">
        <v>643</v>
      </c>
      <c r="C10" s="499">
        <v>8</v>
      </c>
    </row>
    <row r="11" spans="1:3" ht="12.75">
      <c r="A11" s="393" t="s">
        <v>644</v>
      </c>
      <c r="B11" s="395" t="s">
        <v>645</v>
      </c>
      <c r="C11" s="499">
        <v>5</v>
      </c>
    </row>
    <row r="12" spans="1:3" ht="12.75">
      <c r="A12" s="393" t="s">
        <v>646</v>
      </c>
      <c r="B12" s="395" t="s">
        <v>647</v>
      </c>
      <c r="C12" s="499">
        <v>6</v>
      </c>
    </row>
    <row r="13" spans="1:3" ht="24">
      <c r="A13" s="393" t="s">
        <v>648</v>
      </c>
      <c r="B13" s="396" t="s">
        <v>649</v>
      </c>
      <c r="C13" s="499">
        <v>20</v>
      </c>
    </row>
    <row r="14" spans="1:3" ht="12.75">
      <c r="A14" s="393" t="s">
        <v>650</v>
      </c>
      <c r="B14" s="395" t="s">
        <v>641</v>
      </c>
      <c r="C14" s="499">
        <v>18</v>
      </c>
    </row>
    <row r="15" spans="1:3" ht="12.75">
      <c r="A15" s="393" t="s">
        <v>651</v>
      </c>
      <c r="B15" s="395" t="s">
        <v>643</v>
      </c>
      <c r="C15" s="499">
        <v>20</v>
      </c>
    </row>
    <row r="16" spans="1:3" ht="12.75">
      <c r="A16" s="393" t="s">
        <v>652</v>
      </c>
      <c r="B16" s="395" t="s">
        <v>645</v>
      </c>
      <c r="C16" s="499">
        <v>8</v>
      </c>
    </row>
    <row r="17" spans="1:3" ht="12.75">
      <c r="A17" s="393" t="s">
        <v>653</v>
      </c>
      <c r="B17" s="395" t="s">
        <v>647</v>
      </c>
      <c r="C17" s="499">
        <v>4</v>
      </c>
    </row>
    <row r="18" spans="1:3" ht="24">
      <c r="A18" s="393" t="s">
        <v>654</v>
      </c>
      <c r="B18" s="396" t="s">
        <v>655</v>
      </c>
      <c r="C18" s="499">
        <v>48</v>
      </c>
    </row>
    <row r="19" spans="1:3" ht="12.75">
      <c r="A19" s="393" t="s">
        <v>656</v>
      </c>
      <c r="B19" s="395" t="s">
        <v>641</v>
      </c>
      <c r="C19" s="499">
        <v>48</v>
      </c>
    </row>
    <row r="20" spans="1:3" ht="12.75">
      <c r="A20" s="393" t="s">
        <v>657</v>
      </c>
      <c r="B20" s="395" t="s">
        <v>643</v>
      </c>
      <c r="C20" s="499">
        <v>37</v>
      </c>
    </row>
    <row r="21" spans="1:3" ht="12.75">
      <c r="A21" s="393" t="s">
        <v>658</v>
      </c>
      <c r="B21" s="395" t="s">
        <v>645</v>
      </c>
      <c r="C21" s="499">
        <v>10</v>
      </c>
    </row>
    <row r="22" spans="1:3" ht="12.75">
      <c r="A22" s="393" t="s">
        <v>659</v>
      </c>
      <c r="B22" s="395" t="s">
        <v>647</v>
      </c>
      <c r="C22" s="499">
        <v>43</v>
      </c>
    </row>
    <row r="23" spans="1:3" ht="12.75">
      <c r="A23" s="393" t="s">
        <v>660</v>
      </c>
      <c r="B23" s="396" t="s">
        <v>661</v>
      </c>
      <c r="C23" s="499">
        <v>73</v>
      </c>
    </row>
    <row r="24" spans="1:3" ht="12.75">
      <c r="A24" s="393" t="s">
        <v>662</v>
      </c>
      <c r="B24" s="396" t="s">
        <v>663</v>
      </c>
      <c r="C24" s="499">
        <v>228</v>
      </c>
    </row>
    <row r="25" spans="1:3" ht="12.75">
      <c r="A25" s="393" t="s">
        <v>664</v>
      </c>
      <c r="B25" s="395" t="s">
        <v>641</v>
      </c>
      <c r="C25" s="499">
        <v>67</v>
      </c>
    </row>
    <row r="26" spans="1:3" ht="12.75">
      <c r="A26" s="393" t="s">
        <v>665</v>
      </c>
      <c r="B26" s="395" t="s">
        <v>643</v>
      </c>
      <c r="C26" s="499">
        <v>116</v>
      </c>
    </row>
    <row r="27" spans="1:3" ht="12.75">
      <c r="A27" s="393" t="s">
        <v>666</v>
      </c>
      <c r="B27" s="395" t="s">
        <v>645</v>
      </c>
      <c r="C27" s="499">
        <v>30</v>
      </c>
    </row>
    <row r="28" spans="1:3" ht="12.75">
      <c r="A28" s="393" t="s">
        <v>667</v>
      </c>
      <c r="B28" s="395" t="s">
        <v>647</v>
      </c>
      <c r="C28" s="499">
        <v>15</v>
      </c>
    </row>
    <row r="29" spans="1:3" ht="12.75">
      <c r="A29" s="393" t="s">
        <v>668</v>
      </c>
      <c r="B29" s="396" t="s">
        <v>669</v>
      </c>
      <c r="C29" s="499">
        <v>89</v>
      </c>
    </row>
    <row r="30" spans="1:3" ht="24">
      <c r="A30" s="393" t="s">
        <v>670</v>
      </c>
      <c r="B30" s="396" t="s">
        <v>671</v>
      </c>
      <c r="C30" s="499">
        <v>579</v>
      </c>
    </row>
    <row r="31" spans="1:3" ht="12.75">
      <c r="A31" s="393" t="s">
        <v>672</v>
      </c>
      <c r="B31" s="395" t="s">
        <v>641</v>
      </c>
      <c r="C31" s="499">
        <v>250</v>
      </c>
    </row>
    <row r="32" spans="1:3" ht="12.75">
      <c r="A32" s="393" t="s">
        <v>673</v>
      </c>
      <c r="B32" s="395" t="s">
        <v>643</v>
      </c>
      <c r="C32" s="499">
        <v>339</v>
      </c>
    </row>
    <row r="33" spans="1:3" ht="12.75">
      <c r="A33" s="393" t="s">
        <v>674</v>
      </c>
      <c r="B33" s="395" t="s">
        <v>645</v>
      </c>
      <c r="C33" s="499">
        <v>52</v>
      </c>
    </row>
    <row r="34" spans="1:3" ht="12.75">
      <c r="A34" s="393" t="s">
        <v>675</v>
      </c>
      <c r="B34" s="395" t="s">
        <v>647</v>
      </c>
      <c r="C34" s="499">
        <v>28</v>
      </c>
    </row>
    <row r="35" spans="1:3" ht="24">
      <c r="A35" s="393" t="s">
        <v>676</v>
      </c>
      <c r="B35" s="396" t="s">
        <v>677</v>
      </c>
      <c r="C35" s="499">
        <v>98</v>
      </c>
    </row>
    <row r="36" spans="1:3" ht="12.75">
      <c r="A36" s="393" t="s">
        <v>678</v>
      </c>
      <c r="B36" s="395" t="s">
        <v>641</v>
      </c>
      <c r="C36" s="499">
        <v>38</v>
      </c>
    </row>
    <row r="37" spans="1:3" ht="12.75">
      <c r="A37" s="393" t="s">
        <v>679</v>
      </c>
      <c r="B37" s="395" t="s">
        <v>643</v>
      </c>
      <c r="C37" s="499">
        <v>42</v>
      </c>
    </row>
    <row r="38" spans="1:3" ht="12.75">
      <c r="A38" s="393" t="s">
        <v>680</v>
      </c>
      <c r="B38" s="395" t="s">
        <v>645</v>
      </c>
      <c r="C38" s="499">
        <v>14</v>
      </c>
    </row>
    <row r="39" spans="1:3" ht="12.75">
      <c r="A39" s="393" t="s">
        <v>681</v>
      </c>
      <c r="B39" s="395" t="s">
        <v>647</v>
      </c>
      <c r="C39" s="499">
        <v>17</v>
      </c>
    </row>
    <row r="40" spans="1:3" ht="12.75">
      <c r="A40" s="393" t="s">
        <v>682</v>
      </c>
      <c r="B40" s="396" t="s">
        <v>683</v>
      </c>
      <c r="C40" s="499">
        <v>16</v>
      </c>
    </row>
    <row r="41" spans="1:3" ht="12.75">
      <c r="A41" s="393" t="s">
        <v>684</v>
      </c>
      <c r="B41" s="395" t="s">
        <v>685</v>
      </c>
      <c r="C41" s="499">
        <v>16</v>
      </c>
    </row>
    <row r="42" spans="1:3" ht="12.75">
      <c r="A42" s="393" t="s">
        <v>686</v>
      </c>
      <c r="B42" s="395" t="s">
        <v>687</v>
      </c>
      <c r="C42" s="499">
        <v>6</v>
      </c>
    </row>
    <row r="43" spans="1:3" ht="12.75">
      <c r="A43" s="393" t="s">
        <v>688</v>
      </c>
      <c r="B43" s="395" t="s">
        <v>689</v>
      </c>
      <c r="C43" s="499">
        <v>1</v>
      </c>
    </row>
    <row r="44" spans="1:3" ht="12.75">
      <c r="A44" s="393" t="s">
        <v>690</v>
      </c>
      <c r="B44" s="396" t="s">
        <v>691</v>
      </c>
      <c r="C44" s="499">
        <v>281</v>
      </c>
    </row>
    <row r="45" spans="1:3" ht="12.75">
      <c r="A45" s="393" t="s">
        <v>692</v>
      </c>
      <c r="B45" s="395" t="s">
        <v>641</v>
      </c>
      <c r="C45" s="499">
        <v>89</v>
      </c>
    </row>
    <row r="46" spans="1:3" ht="12.75">
      <c r="A46" s="393" t="s">
        <v>693</v>
      </c>
      <c r="B46" s="395" t="s">
        <v>643</v>
      </c>
      <c r="C46" s="499">
        <v>140</v>
      </c>
    </row>
    <row r="47" spans="1:3" ht="12.75">
      <c r="A47" s="397" t="s">
        <v>694</v>
      </c>
      <c r="B47" s="400" t="s">
        <v>645</v>
      </c>
      <c r="C47" s="500">
        <v>36</v>
      </c>
    </row>
    <row r="48" spans="1:3" ht="12.75">
      <c r="A48" s="393" t="s">
        <v>695</v>
      </c>
      <c r="B48" s="398" t="s">
        <v>647</v>
      </c>
      <c r="C48" s="501">
        <v>16</v>
      </c>
    </row>
    <row r="49" spans="1:3" ht="12.75">
      <c r="A49" s="401"/>
      <c r="B49" s="403"/>
      <c r="C49" s="399"/>
    </row>
    <row r="50" spans="1:3" ht="12.75">
      <c r="A50" s="683" t="s">
        <v>697</v>
      </c>
      <c r="B50" s="683"/>
      <c r="C50" s="399"/>
    </row>
    <row r="51" spans="1:3" ht="12.75">
      <c r="A51" s="684" t="s">
        <v>696</v>
      </c>
      <c r="B51" s="685"/>
      <c r="C51" s="399"/>
    </row>
    <row r="52" spans="1:3" ht="18" customHeight="1">
      <c r="A52" s="676" t="s">
        <v>636</v>
      </c>
      <c r="B52" s="677"/>
      <c r="C52" s="402" t="s">
        <v>637</v>
      </c>
    </row>
    <row r="53" spans="1:3" ht="12.75">
      <c r="A53" s="672" t="s">
        <v>819</v>
      </c>
      <c r="B53" s="674"/>
      <c r="C53" s="23">
        <v>4</v>
      </c>
    </row>
    <row r="54" spans="1:3" ht="12.75">
      <c r="A54" s="672" t="s">
        <v>820</v>
      </c>
      <c r="B54" s="674"/>
      <c r="C54" s="23">
        <v>2</v>
      </c>
    </row>
    <row r="55" spans="1:3" ht="12.75">
      <c r="A55" s="672" t="s">
        <v>821</v>
      </c>
      <c r="B55" s="673"/>
      <c r="C55" s="23">
        <v>2</v>
      </c>
    </row>
    <row r="56" spans="1:3" ht="12.75">
      <c r="A56" s="680"/>
      <c r="B56" s="681"/>
      <c r="C56" s="23"/>
    </row>
    <row r="58" spans="1:2" ht="12.75" customHeight="1">
      <c r="A58" s="675" t="s">
        <v>698</v>
      </c>
      <c r="B58" s="675"/>
    </row>
    <row r="59" spans="1:3" ht="18" customHeight="1">
      <c r="A59" s="676" t="s">
        <v>636</v>
      </c>
      <c r="B59" s="677"/>
      <c r="C59" s="402" t="s">
        <v>637</v>
      </c>
    </row>
    <row r="60" spans="1:3" ht="12.75">
      <c r="A60" s="672" t="s">
        <v>822</v>
      </c>
      <c r="B60" s="674"/>
      <c r="C60" s="23">
        <v>1</v>
      </c>
    </row>
    <row r="61" spans="1:3" ht="12.75">
      <c r="A61" s="678" t="s">
        <v>823</v>
      </c>
      <c r="B61" s="679"/>
      <c r="C61" s="23">
        <v>1</v>
      </c>
    </row>
    <row r="62" spans="1:3" ht="12.75">
      <c r="A62" s="672" t="s">
        <v>824</v>
      </c>
      <c r="B62" s="673"/>
      <c r="C62" s="23">
        <v>2</v>
      </c>
    </row>
    <row r="63" spans="1:3" ht="12.75">
      <c r="A63" s="672" t="s">
        <v>825</v>
      </c>
      <c r="B63" s="673"/>
      <c r="C63" s="23">
        <v>1</v>
      </c>
    </row>
    <row r="64" spans="1:3" ht="12.75">
      <c r="A64" s="672" t="s">
        <v>826</v>
      </c>
      <c r="B64" s="674"/>
      <c r="C64" s="23">
        <v>1</v>
      </c>
    </row>
    <row r="65" spans="1:3" ht="12.75">
      <c r="A65" s="672" t="s">
        <v>827</v>
      </c>
      <c r="B65" s="673"/>
      <c r="C65" s="23">
        <v>1</v>
      </c>
    </row>
    <row r="66" spans="1:3" ht="12.75">
      <c r="A66" s="672" t="s">
        <v>828</v>
      </c>
      <c r="B66" s="673"/>
      <c r="C66" s="23">
        <v>1</v>
      </c>
    </row>
    <row r="67" spans="1:3" ht="12.75">
      <c r="A67" s="672" t="s">
        <v>829</v>
      </c>
      <c r="B67" s="674"/>
      <c r="C67" s="23">
        <v>1</v>
      </c>
    </row>
    <row r="68" spans="1:3" ht="12.75">
      <c r="A68" s="678" t="s">
        <v>830</v>
      </c>
      <c r="B68" s="686"/>
      <c r="C68" s="23">
        <v>80</v>
      </c>
    </row>
    <row r="69" spans="1:3" ht="12.75">
      <c r="A69" s="680" t="s">
        <v>831</v>
      </c>
      <c r="B69" s="681"/>
      <c r="C69" s="23">
        <v>80</v>
      </c>
    </row>
    <row r="70" spans="1:3" ht="12.75">
      <c r="A70" s="680" t="s">
        <v>832</v>
      </c>
      <c r="B70" s="681"/>
      <c r="C70" s="23">
        <v>30</v>
      </c>
    </row>
    <row r="71" spans="1:3" ht="12.75">
      <c r="A71" s="678" t="s">
        <v>833</v>
      </c>
      <c r="B71" s="686"/>
      <c r="C71" s="23">
        <v>1</v>
      </c>
    </row>
    <row r="72" spans="1:3" ht="12.75">
      <c r="A72" s="680" t="s">
        <v>834</v>
      </c>
      <c r="B72" s="681"/>
      <c r="C72" s="23">
        <v>100</v>
      </c>
    </row>
    <row r="73" spans="1:3" ht="12.75">
      <c r="A73" s="680" t="s">
        <v>835</v>
      </c>
      <c r="B73" s="681"/>
      <c r="C73" s="23">
        <v>95</v>
      </c>
    </row>
    <row r="74" spans="1:3" ht="12.75">
      <c r="A74" s="680" t="s">
        <v>836</v>
      </c>
      <c r="B74" s="681"/>
      <c r="C74" s="23">
        <v>3</v>
      </c>
    </row>
    <row r="75" spans="1:3" ht="12.75">
      <c r="A75" s="680" t="s">
        <v>837</v>
      </c>
      <c r="B75" s="681"/>
      <c r="C75" s="23">
        <v>25</v>
      </c>
    </row>
    <row r="76" spans="1:3" ht="12.75">
      <c r="A76" s="672" t="s">
        <v>838</v>
      </c>
      <c r="B76" s="673"/>
      <c r="C76" s="23">
        <v>4</v>
      </c>
    </row>
    <row r="77" spans="1:3" ht="12.75">
      <c r="A77" s="672" t="s">
        <v>839</v>
      </c>
      <c r="B77" s="673"/>
      <c r="C77" s="23">
        <v>1</v>
      </c>
    </row>
    <row r="78" spans="1:3" ht="12.75">
      <c r="A78" s="678" t="s">
        <v>840</v>
      </c>
      <c r="B78" s="679"/>
      <c r="C78" s="23">
        <v>2</v>
      </c>
    </row>
    <row r="79" spans="1:3" ht="12.75">
      <c r="A79" s="680" t="s">
        <v>841</v>
      </c>
      <c r="B79" s="681"/>
      <c r="C79" s="23">
        <v>2</v>
      </c>
    </row>
    <row r="81" ht="12.75">
      <c r="B81" s="502" t="s">
        <v>842</v>
      </c>
    </row>
    <row r="82" ht="216.75">
      <c r="B82" s="503" t="s">
        <v>843</v>
      </c>
    </row>
  </sheetData>
  <sheetProtection/>
  <mergeCells count="34"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1:B1"/>
    <mergeCell ref="A3:B3"/>
    <mergeCell ref="A4:C4"/>
    <mergeCell ref="A2:B2"/>
    <mergeCell ref="A55:B55"/>
    <mergeCell ref="A5:B5"/>
    <mergeCell ref="A50:B50"/>
    <mergeCell ref="A51:B51"/>
    <mergeCell ref="A52:B52"/>
    <mergeCell ref="A63:B63"/>
    <mergeCell ref="A53:B53"/>
    <mergeCell ref="A54:B54"/>
    <mergeCell ref="A62:B62"/>
    <mergeCell ref="A58:B58"/>
    <mergeCell ref="A59:B59"/>
    <mergeCell ref="A60:B60"/>
    <mergeCell ref="A61:B61"/>
    <mergeCell ref="A56:B56"/>
  </mergeCells>
  <printOptions/>
  <pageMargins left="0.1968503937007874" right="0.1968503937007874" top="0.5905511811023623" bottom="0.5905511811023623" header="0.3937007874015748" footer="0.3937007874015748"/>
  <pageSetup firstPageNumber="124" useFirstPageNumber="1"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U19"/>
  <sheetViews>
    <sheetView view="pageBreakPreview" zoomScaleNormal="70" zoomScaleSheetLayoutView="100" zoomScalePageLayoutView="0" workbookViewId="0" topLeftCell="A5">
      <selection activeCell="E5" sqref="E5"/>
    </sheetView>
  </sheetViews>
  <sheetFormatPr defaultColWidth="9.140625" defaultRowHeight="12.75"/>
  <cols>
    <col min="1" max="1" width="3.421875" style="0" bestFit="1" customWidth="1"/>
    <col min="2" max="2" width="37.7109375" style="0" customWidth="1"/>
    <col min="3" max="3" width="38.00390625" style="0" customWidth="1"/>
    <col min="4" max="4" width="7.7109375" style="0" bestFit="1" customWidth="1"/>
    <col min="5" max="10" width="6.7109375" style="0" customWidth="1"/>
    <col min="11" max="11" width="7.140625" style="0" customWidth="1"/>
    <col min="12" max="12" width="7.8515625" style="0" customWidth="1"/>
    <col min="13" max="13" width="7.7109375" style="0" customWidth="1"/>
    <col min="14" max="19" width="6.7109375" style="0" customWidth="1"/>
    <col min="20" max="20" width="6.28125" style="0" bestFit="1" customWidth="1"/>
    <col min="21" max="21" width="10.57421875" style="0" customWidth="1"/>
    <col min="24" max="24" width="11.8515625" style="0" bestFit="1" customWidth="1"/>
  </cols>
  <sheetData>
    <row r="1" spans="2:3" ht="12.75">
      <c r="B1" s="7" t="s">
        <v>16</v>
      </c>
      <c r="C1" s="7"/>
    </row>
    <row r="2" spans="2:21" ht="12.75">
      <c r="B2" s="506" t="s">
        <v>790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1"/>
    </row>
    <row r="3" spans="2:21" ht="12.75">
      <c r="B3" s="506" t="s">
        <v>788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1"/>
    </row>
    <row r="4" spans="2:21" ht="54" customHeight="1">
      <c r="B4" s="507" t="s">
        <v>789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1"/>
    </row>
    <row r="5" spans="2:21" ht="15.75">
      <c r="B5" s="511" t="s">
        <v>246</v>
      </c>
      <c r="C5" s="511"/>
      <c r="D5" s="38"/>
      <c r="E5" s="39"/>
      <c r="F5" s="39"/>
      <c r="G5" s="39"/>
      <c r="H5" s="38"/>
      <c r="I5" s="38"/>
      <c r="J5" s="38"/>
      <c r="K5" s="38"/>
      <c r="L5" s="38"/>
      <c r="M5" s="38"/>
      <c r="N5" s="38"/>
      <c r="O5" s="38"/>
      <c r="P5" s="38"/>
      <c r="Q5" s="39"/>
      <c r="R5" s="39"/>
      <c r="S5" s="38"/>
      <c r="T5" s="38"/>
      <c r="U5" s="1"/>
    </row>
    <row r="6" spans="1:21" ht="28.5" customHeight="1">
      <c r="A6" s="215"/>
      <c r="B6" s="216"/>
      <c r="C6" s="203"/>
      <c r="D6" s="190"/>
      <c r="E6" s="508" t="s">
        <v>506</v>
      </c>
      <c r="F6" s="508"/>
      <c r="G6" s="508"/>
      <c r="H6" s="190"/>
      <c r="I6" s="191"/>
      <c r="J6" s="192"/>
      <c r="K6" s="192"/>
      <c r="L6" s="192"/>
      <c r="M6" s="504" t="s">
        <v>506</v>
      </c>
      <c r="N6" s="505"/>
      <c r="O6" s="193"/>
      <c r="P6" s="190"/>
      <c r="Q6" s="509" t="s">
        <v>18</v>
      </c>
      <c r="R6" s="510"/>
      <c r="S6" s="190"/>
      <c r="T6" s="190"/>
      <c r="U6" s="1"/>
    </row>
    <row r="7" spans="1:21" ht="156">
      <c r="A7" s="217" t="s">
        <v>248</v>
      </c>
      <c r="B7" s="217" t="s">
        <v>507</v>
      </c>
      <c r="C7" s="218" t="s">
        <v>245</v>
      </c>
      <c r="D7" s="195" t="s">
        <v>421</v>
      </c>
      <c r="E7" s="195" t="s">
        <v>508</v>
      </c>
      <c r="F7" s="195" t="s">
        <v>509</v>
      </c>
      <c r="G7" s="195" t="s">
        <v>510</v>
      </c>
      <c r="H7" s="196" t="s">
        <v>511</v>
      </c>
      <c r="I7" s="197" t="s">
        <v>512</v>
      </c>
      <c r="J7" s="198" t="s">
        <v>577</v>
      </c>
      <c r="K7" s="195" t="s">
        <v>574</v>
      </c>
      <c r="L7" s="195" t="s">
        <v>17</v>
      </c>
      <c r="M7" s="199" t="s">
        <v>575</v>
      </c>
      <c r="N7" s="199" t="s">
        <v>576</v>
      </c>
      <c r="O7" s="195" t="s">
        <v>513</v>
      </c>
      <c r="P7" s="200" t="s">
        <v>514</v>
      </c>
      <c r="Q7" s="201" t="s">
        <v>515</v>
      </c>
      <c r="R7" s="202" t="s">
        <v>516</v>
      </c>
      <c r="S7" s="195" t="s">
        <v>517</v>
      </c>
      <c r="T7" s="195" t="s">
        <v>518</v>
      </c>
      <c r="U7" s="1"/>
    </row>
    <row r="8" spans="1:21" ht="12.75">
      <c r="A8" s="209" t="s">
        <v>130</v>
      </c>
      <c r="B8" s="207" t="s">
        <v>169</v>
      </c>
      <c r="C8" s="204" t="s">
        <v>249</v>
      </c>
      <c r="D8" s="204" t="s">
        <v>520</v>
      </c>
      <c r="E8" s="204" t="s">
        <v>521</v>
      </c>
      <c r="F8" s="204" t="s">
        <v>522</v>
      </c>
      <c r="G8" s="205" t="s">
        <v>523</v>
      </c>
      <c r="H8" s="206" t="s">
        <v>524</v>
      </c>
      <c r="I8" s="206" t="s">
        <v>525</v>
      </c>
      <c r="J8" s="206" t="s">
        <v>526</v>
      </c>
      <c r="K8" s="206" t="s">
        <v>527</v>
      </c>
      <c r="L8" s="206" t="s">
        <v>528</v>
      </c>
      <c r="M8" s="206" t="s">
        <v>529</v>
      </c>
      <c r="N8" s="206" t="s">
        <v>530</v>
      </c>
      <c r="O8" s="207" t="s">
        <v>531</v>
      </c>
      <c r="P8" s="204" t="s">
        <v>532</v>
      </c>
      <c r="Q8" s="208" t="s">
        <v>533</v>
      </c>
      <c r="R8" s="204" t="s">
        <v>534</v>
      </c>
      <c r="S8" s="204" t="s">
        <v>535</v>
      </c>
      <c r="T8" s="204" t="s">
        <v>536</v>
      </c>
      <c r="U8" s="1"/>
    </row>
    <row r="9" spans="1:21" ht="48" customHeight="1">
      <c r="A9" s="23"/>
      <c r="B9" s="40" t="s">
        <v>564</v>
      </c>
      <c r="C9" s="3" t="s">
        <v>585</v>
      </c>
      <c r="D9" s="4">
        <v>1</v>
      </c>
      <c r="E9" s="4" t="s">
        <v>419</v>
      </c>
      <c r="F9" s="4">
        <v>1</v>
      </c>
      <c r="G9" s="4"/>
      <c r="H9" s="4" t="s">
        <v>419</v>
      </c>
      <c r="I9" s="4"/>
      <c r="J9" s="4">
        <f>IF((G9+I9)=(K9+L9),(K9+L9),"`ОШ!`")</f>
        <v>0</v>
      </c>
      <c r="K9" s="4"/>
      <c r="L9" s="4"/>
      <c r="M9" s="4"/>
      <c r="N9" s="4"/>
      <c r="O9" s="4" t="s">
        <v>419</v>
      </c>
      <c r="P9" s="4">
        <f>R9+S9+T9</f>
        <v>0</v>
      </c>
      <c r="Q9" s="4"/>
      <c r="R9" s="4"/>
      <c r="S9" s="4"/>
      <c r="T9" s="4"/>
      <c r="U9" s="1"/>
    </row>
    <row r="10" spans="1:21" ht="62.25" customHeight="1">
      <c r="A10" s="23"/>
      <c r="B10" s="40" t="s">
        <v>594</v>
      </c>
      <c r="C10" s="3" t="s">
        <v>585</v>
      </c>
      <c r="D10" s="492">
        <v>1</v>
      </c>
      <c r="E10" s="492"/>
      <c r="F10" s="492"/>
      <c r="G10" s="492">
        <v>1</v>
      </c>
      <c r="H10" s="492"/>
      <c r="I10" s="493"/>
      <c r="J10" s="493">
        <v>1</v>
      </c>
      <c r="K10" s="493"/>
      <c r="L10" s="493">
        <v>1</v>
      </c>
      <c r="M10" s="493"/>
      <c r="N10" s="493"/>
      <c r="O10" s="493"/>
      <c r="P10" s="493">
        <v>1</v>
      </c>
      <c r="Q10" s="493"/>
      <c r="R10" s="493">
        <v>1</v>
      </c>
      <c r="S10" s="493"/>
      <c r="T10" s="493"/>
      <c r="U10" s="1"/>
    </row>
    <row r="11" spans="1:21" ht="71.25" customHeight="1">
      <c r="A11" s="23"/>
      <c r="B11" s="40" t="s">
        <v>605</v>
      </c>
      <c r="C11" s="3" t="s">
        <v>585</v>
      </c>
      <c r="D11" s="4">
        <f>E11+F11+G11</f>
        <v>0</v>
      </c>
      <c r="E11" s="4"/>
      <c r="F11" s="4"/>
      <c r="G11" s="4"/>
      <c r="H11" s="4"/>
      <c r="I11" s="4">
        <v>1</v>
      </c>
      <c r="J11" s="4">
        <f>IF((G11+I11)=(K11+L11),(K11+L11),"`ОШ!`")</f>
        <v>1</v>
      </c>
      <c r="K11" s="4"/>
      <c r="L11" s="4">
        <v>1</v>
      </c>
      <c r="M11" s="4"/>
      <c r="N11" s="4"/>
      <c r="O11" s="4"/>
      <c r="P11" s="4">
        <f>R11+S11+T11</f>
        <v>0</v>
      </c>
      <c r="Q11" s="4"/>
      <c r="R11" s="4"/>
      <c r="S11" s="4"/>
      <c r="T11" s="4"/>
      <c r="U11" s="1"/>
    </row>
    <row r="12" spans="1:21" ht="49.5" customHeight="1">
      <c r="A12" s="23"/>
      <c r="B12" s="40" t="s">
        <v>611</v>
      </c>
      <c r="C12" s="3" t="s">
        <v>585</v>
      </c>
      <c r="D12" s="4">
        <v>10</v>
      </c>
      <c r="E12" s="4"/>
      <c r="F12" s="4"/>
      <c r="G12" s="4"/>
      <c r="H12" s="4"/>
      <c r="I12" s="4"/>
      <c r="J12" s="4">
        <v>10</v>
      </c>
      <c r="K12" s="4"/>
      <c r="L12" s="4">
        <v>10</v>
      </c>
      <c r="M12" s="4"/>
      <c r="N12" s="4"/>
      <c r="O12" s="4"/>
      <c r="P12" s="4">
        <f>R12+S12+T12</f>
        <v>9</v>
      </c>
      <c r="Q12" s="4"/>
      <c r="R12" s="4">
        <v>8</v>
      </c>
      <c r="S12" s="4">
        <v>1</v>
      </c>
      <c r="T12" s="4"/>
      <c r="U12" s="1"/>
    </row>
    <row r="14" spans="2:4" ht="12.75">
      <c r="B14" s="512" t="s">
        <v>247</v>
      </c>
      <c r="C14" s="512"/>
      <c r="D14" s="512"/>
    </row>
    <row r="15" spans="1:20" ht="29.25" customHeight="1">
      <c r="A15" s="215"/>
      <c r="B15" s="216"/>
      <c r="C15" s="203"/>
      <c r="D15" s="190"/>
      <c r="E15" s="508" t="s">
        <v>506</v>
      </c>
      <c r="F15" s="508"/>
      <c r="G15" s="508"/>
      <c r="H15" s="190"/>
      <c r="I15" s="191"/>
      <c r="J15" s="192"/>
      <c r="K15" s="192"/>
      <c r="L15" s="192"/>
      <c r="M15" s="504" t="s">
        <v>506</v>
      </c>
      <c r="N15" s="505"/>
      <c r="O15" s="193"/>
      <c r="P15" s="190"/>
      <c r="Q15" s="509" t="s">
        <v>18</v>
      </c>
      <c r="R15" s="510"/>
      <c r="S15" s="190"/>
      <c r="T15" s="190"/>
    </row>
    <row r="16" spans="1:20" ht="129" customHeight="1">
      <c r="A16" s="217" t="s">
        <v>248</v>
      </c>
      <c r="B16" s="217" t="s">
        <v>507</v>
      </c>
      <c r="C16" s="218" t="s">
        <v>245</v>
      </c>
      <c r="D16" s="195" t="s">
        <v>421</v>
      </c>
      <c r="E16" s="195" t="s">
        <v>508</v>
      </c>
      <c r="F16" s="195" t="s">
        <v>509</v>
      </c>
      <c r="G16" s="195" t="s">
        <v>510</v>
      </c>
      <c r="H16" s="196" t="s">
        <v>511</v>
      </c>
      <c r="I16" s="197" t="s">
        <v>512</v>
      </c>
      <c r="J16" s="198" t="s">
        <v>577</v>
      </c>
      <c r="K16" s="195" t="s">
        <v>574</v>
      </c>
      <c r="L16" s="195" t="s">
        <v>17</v>
      </c>
      <c r="M16" s="199" t="s">
        <v>575</v>
      </c>
      <c r="N16" s="199" t="s">
        <v>576</v>
      </c>
      <c r="O16" s="195" t="s">
        <v>513</v>
      </c>
      <c r="P16" s="200" t="s">
        <v>514</v>
      </c>
      <c r="Q16" s="201" t="s">
        <v>515</v>
      </c>
      <c r="R16" s="202" t="s">
        <v>516</v>
      </c>
      <c r="S16" s="195" t="s">
        <v>517</v>
      </c>
      <c r="T16" s="195" t="s">
        <v>518</v>
      </c>
    </row>
    <row r="17" spans="1:20" ht="12.75">
      <c r="A17" s="209" t="s">
        <v>130</v>
      </c>
      <c r="B17" s="207" t="s">
        <v>169</v>
      </c>
      <c r="C17" s="204" t="s">
        <v>249</v>
      </c>
      <c r="D17" s="203" t="s">
        <v>520</v>
      </c>
      <c r="E17" s="203" t="s">
        <v>521</v>
      </c>
      <c r="F17" s="203" t="s">
        <v>522</v>
      </c>
      <c r="G17" s="219" t="s">
        <v>523</v>
      </c>
      <c r="H17" s="220" t="s">
        <v>524</v>
      </c>
      <c r="I17" s="220" t="s">
        <v>525</v>
      </c>
      <c r="J17" s="220" t="s">
        <v>526</v>
      </c>
      <c r="K17" s="220" t="s">
        <v>527</v>
      </c>
      <c r="L17" s="220" t="s">
        <v>528</v>
      </c>
      <c r="M17" s="220" t="s">
        <v>529</v>
      </c>
      <c r="N17" s="220" t="s">
        <v>530</v>
      </c>
      <c r="O17" s="216" t="s">
        <v>531</v>
      </c>
      <c r="P17" s="203" t="s">
        <v>532</v>
      </c>
      <c r="Q17" s="221" t="s">
        <v>533</v>
      </c>
      <c r="R17" s="203" t="s">
        <v>534</v>
      </c>
      <c r="S17" s="203" t="s">
        <v>535</v>
      </c>
      <c r="T17" s="203" t="s">
        <v>536</v>
      </c>
    </row>
    <row r="18" spans="1:20" ht="42" customHeight="1">
      <c r="A18" s="23"/>
      <c r="B18" s="40" t="s">
        <v>611</v>
      </c>
      <c r="C18" s="37" t="s">
        <v>3</v>
      </c>
      <c r="D18" s="494">
        <v>29</v>
      </c>
      <c r="E18" s="494"/>
      <c r="F18" s="494">
        <v>14</v>
      </c>
      <c r="G18" s="494">
        <v>15</v>
      </c>
      <c r="H18" s="494"/>
      <c r="I18" s="494"/>
      <c r="J18" s="494">
        <v>15</v>
      </c>
      <c r="K18" s="494">
        <v>1</v>
      </c>
      <c r="L18" s="494">
        <v>14</v>
      </c>
      <c r="M18" s="494"/>
      <c r="N18" s="494"/>
      <c r="O18" s="494"/>
      <c r="P18" s="494">
        <v>11</v>
      </c>
      <c r="Q18" s="494"/>
      <c r="R18" s="494">
        <v>10</v>
      </c>
      <c r="S18" s="494">
        <v>1</v>
      </c>
      <c r="T18" s="494"/>
    </row>
    <row r="19" spans="1:20" ht="45" customHeight="1">
      <c r="A19" s="23"/>
      <c r="B19" s="40" t="s">
        <v>5</v>
      </c>
      <c r="C19" s="37" t="s">
        <v>3</v>
      </c>
      <c r="D19" s="495"/>
      <c r="E19" s="495"/>
      <c r="F19" s="495"/>
      <c r="G19" s="495"/>
      <c r="H19" s="495"/>
      <c r="I19" s="495">
        <v>1</v>
      </c>
      <c r="J19" s="495">
        <v>1</v>
      </c>
      <c r="K19" s="495"/>
      <c r="L19" s="495">
        <v>1</v>
      </c>
      <c r="M19" s="495"/>
      <c r="N19" s="495"/>
      <c r="O19" s="495"/>
      <c r="P19" s="495"/>
      <c r="Q19" s="495"/>
      <c r="R19" s="495"/>
      <c r="S19" s="495"/>
      <c r="T19" s="495"/>
    </row>
  </sheetData>
  <sheetProtection/>
  <mergeCells count="11">
    <mergeCell ref="M6:N6"/>
    <mergeCell ref="B5:C5"/>
    <mergeCell ref="E15:G15"/>
    <mergeCell ref="Q15:R15"/>
    <mergeCell ref="M15:N15"/>
    <mergeCell ref="B14:D14"/>
    <mergeCell ref="B2:T2"/>
    <mergeCell ref="B3:T3"/>
    <mergeCell ref="B4:T4"/>
    <mergeCell ref="E6:G6"/>
    <mergeCell ref="Q6:R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1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AM15"/>
  <sheetViews>
    <sheetView view="pageBreakPreview" zoomScaleNormal="90" zoomScaleSheetLayoutView="100" zoomScalePageLayoutView="0" workbookViewId="0" topLeftCell="A1">
      <selection activeCell="Q12" sqref="Q12"/>
    </sheetView>
  </sheetViews>
  <sheetFormatPr defaultColWidth="9.140625" defaultRowHeight="12.75"/>
  <cols>
    <col min="1" max="1" width="3.28125" style="0" bestFit="1" customWidth="1"/>
    <col min="2" max="2" width="31.7109375" style="0" customWidth="1"/>
    <col min="3" max="3" width="7.7109375" style="0" bestFit="1" customWidth="1"/>
    <col min="4" max="9" width="6.7109375" style="0" customWidth="1"/>
    <col min="10" max="10" width="7.140625" style="0" customWidth="1"/>
    <col min="11" max="11" width="9.421875" style="0" customWidth="1"/>
    <col min="12" max="12" width="7.7109375" style="0" customWidth="1"/>
    <col min="13" max="13" width="7.421875" style="0" customWidth="1"/>
    <col min="14" max="18" width="6.7109375" style="0" customWidth="1"/>
    <col min="19" max="19" width="6.28125" style="0" bestFit="1" customWidth="1"/>
    <col min="20" max="20" width="10.57421875" style="0" customWidth="1"/>
    <col min="23" max="23" width="11.8515625" style="0" bestFit="1" customWidth="1"/>
  </cols>
  <sheetData>
    <row r="1" spans="2:38" ht="12.75">
      <c r="B1" s="529" t="s">
        <v>213</v>
      </c>
      <c r="C1" s="529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T1" s="143"/>
      <c r="U1" s="143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2:39" ht="12.75" customHeight="1">
      <c r="B2" s="687" t="s">
        <v>812</v>
      </c>
      <c r="C2" s="687"/>
      <c r="D2" s="687"/>
      <c r="E2" s="687"/>
      <c r="F2" s="687"/>
      <c r="G2" s="687"/>
      <c r="H2" s="687"/>
      <c r="I2" s="687"/>
      <c r="J2" s="26"/>
      <c r="K2" s="26"/>
      <c r="L2" s="26"/>
      <c r="M2" s="26"/>
      <c r="N2" s="26"/>
      <c r="O2" s="2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2.75" customHeight="1">
      <c r="B3" s="688" t="s">
        <v>806</v>
      </c>
      <c r="C3" s="688"/>
      <c r="D3" s="688"/>
      <c r="E3" s="688"/>
      <c r="F3" s="688"/>
      <c r="G3" s="688"/>
      <c r="H3" s="688"/>
      <c r="I3" s="688"/>
      <c r="J3" s="688"/>
      <c r="K3" s="688"/>
      <c r="L3" s="26"/>
      <c r="M3" s="26"/>
      <c r="N3" s="26"/>
      <c r="O3" s="2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20" ht="63.75" customHeight="1">
      <c r="A4" s="507" t="s">
        <v>813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1"/>
    </row>
    <row r="5" spans="1:20" ht="27" customHeight="1">
      <c r="A5" s="189"/>
      <c r="B5" s="190"/>
      <c r="C5" s="190"/>
      <c r="D5" s="508" t="s">
        <v>506</v>
      </c>
      <c r="E5" s="508"/>
      <c r="F5" s="508"/>
      <c r="G5" s="190"/>
      <c r="H5" s="191"/>
      <c r="I5" s="192"/>
      <c r="J5" s="192"/>
      <c r="K5" s="192"/>
      <c r="L5" s="504" t="s">
        <v>506</v>
      </c>
      <c r="M5" s="505"/>
      <c r="N5" s="193"/>
      <c r="O5" s="190"/>
      <c r="P5" s="689" t="s">
        <v>18</v>
      </c>
      <c r="Q5" s="690"/>
      <c r="R5" s="190"/>
      <c r="S5" s="190"/>
      <c r="T5" s="1"/>
    </row>
    <row r="6" spans="1:20" ht="159" customHeight="1">
      <c r="A6" s="194" t="s">
        <v>248</v>
      </c>
      <c r="B6" s="195" t="s">
        <v>578</v>
      </c>
      <c r="C6" s="195" t="s">
        <v>421</v>
      </c>
      <c r="D6" s="195" t="s">
        <v>508</v>
      </c>
      <c r="E6" s="195" t="s">
        <v>509</v>
      </c>
      <c r="F6" s="195" t="s">
        <v>510</v>
      </c>
      <c r="G6" s="196" t="s">
        <v>511</v>
      </c>
      <c r="H6" s="197" t="s">
        <v>512</v>
      </c>
      <c r="I6" s="198" t="s">
        <v>577</v>
      </c>
      <c r="J6" s="195" t="s">
        <v>574</v>
      </c>
      <c r="K6" s="195" t="s">
        <v>17</v>
      </c>
      <c r="L6" s="199" t="s">
        <v>575</v>
      </c>
      <c r="M6" s="199" t="s">
        <v>576</v>
      </c>
      <c r="N6" s="195" t="s">
        <v>513</v>
      </c>
      <c r="O6" s="195" t="s">
        <v>514</v>
      </c>
      <c r="P6" s="195" t="s">
        <v>515</v>
      </c>
      <c r="Q6" s="195" t="s">
        <v>516</v>
      </c>
      <c r="R6" s="195" t="s">
        <v>517</v>
      </c>
      <c r="S6" s="195" t="s">
        <v>518</v>
      </c>
      <c r="T6" s="1"/>
    </row>
    <row r="7" spans="1:20" ht="12.75">
      <c r="A7" s="203" t="s">
        <v>519</v>
      </c>
      <c r="B7" s="204" t="s">
        <v>169</v>
      </c>
      <c r="C7" s="204" t="s">
        <v>520</v>
      </c>
      <c r="D7" s="204" t="s">
        <v>521</v>
      </c>
      <c r="E7" s="204" t="s">
        <v>522</v>
      </c>
      <c r="F7" s="205" t="s">
        <v>523</v>
      </c>
      <c r="G7" s="206" t="s">
        <v>524</v>
      </c>
      <c r="H7" s="206" t="s">
        <v>525</v>
      </c>
      <c r="I7" s="206" t="s">
        <v>526</v>
      </c>
      <c r="J7" s="206" t="s">
        <v>527</v>
      </c>
      <c r="K7" s="206" t="s">
        <v>528</v>
      </c>
      <c r="L7" s="206" t="s">
        <v>529</v>
      </c>
      <c r="M7" s="206" t="s">
        <v>530</v>
      </c>
      <c r="N7" s="207" t="s">
        <v>531</v>
      </c>
      <c r="O7" s="204" t="s">
        <v>532</v>
      </c>
      <c r="P7" s="204" t="s">
        <v>533</v>
      </c>
      <c r="Q7" s="204" t="s">
        <v>534</v>
      </c>
      <c r="R7" s="204" t="s">
        <v>535</v>
      </c>
      <c r="S7" s="204" t="s">
        <v>536</v>
      </c>
      <c r="T7" s="1"/>
    </row>
    <row r="8" spans="1:20" ht="63" customHeight="1">
      <c r="A8" s="118"/>
      <c r="B8" s="119" t="s">
        <v>214</v>
      </c>
      <c r="C8" s="137">
        <f>D8+E8+F8</f>
        <v>0</v>
      </c>
      <c r="D8" s="137"/>
      <c r="E8" s="137"/>
      <c r="F8" s="137"/>
      <c r="G8" s="137"/>
      <c r="H8" s="137"/>
      <c r="I8" s="137">
        <f>IF((F8+H8)=(J8+K8),(J8+K8),"ОШ!")</f>
        <v>0</v>
      </c>
      <c r="J8" s="137"/>
      <c r="K8" s="137"/>
      <c r="L8" s="137"/>
      <c r="M8" s="137"/>
      <c r="N8" s="137"/>
      <c r="O8" s="137">
        <f>Q8+R8+S8</f>
        <v>0</v>
      </c>
      <c r="P8" s="137"/>
      <c r="Q8" s="137"/>
      <c r="R8" s="137"/>
      <c r="S8" s="137"/>
      <c r="T8" s="1"/>
    </row>
    <row r="9" spans="1:20" ht="71.25" customHeight="1">
      <c r="A9" s="118"/>
      <c r="B9" s="119" t="s">
        <v>215</v>
      </c>
      <c r="C9" s="496">
        <f>D9+E9+F9</f>
        <v>9</v>
      </c>
      <c r="D9" s="497"/>
      <c r="E9" s="497">
        <v>2</v>
      </c>
      <c r="F9" s="497">
        <v>7</v>
      </c>
      <c r="G9" s="497"/>
      <c r="H9" s="497">
        <v>4</v>
      </c>
      <c r="I9" s="496">
        <f>IF((F9+H9)=(J9+K9),(J9+K9),"ОШ!")</f>
        <v>11</v>
      </c>
      <c r="J9" s="496">
        <v>1</v>
      </c>
      <c r="K9" s="496">
        <v>10</v>
      </c>
      <c r="L9" s="496"/>
      <c r="M9" s="496"/>
      <c r="N9" s="497"/>
      <c r="O9" s="496">
        <f>Q9+R9+S9</f>
        <v>10</v>
      </c>
      <c r="P9" s="496"/>
      <c r="Q9" s="496">
        <v>10</v>
      </c>
      <c r="R9" s="496"/>
      <c r="S9" s="498"/>
      <c r="T9" s="1"/>
    </row>
    <row r="10" spans="1:20" ht="102.75" customHeight="1">
      <c r="A10" s="118"/>
      <c r="B10" s="119" t="s">
        <v>216</v>
      </c>
      <c r="C10" s="137">
        <f>D10+E10+F10</f>
        <v>0</v>
      </c>
      <c r="D10" s="137"/>
      <c r="E10" s="137"/>
      <c r="F10" s="137"/>
      <c r="G10" s="137"/>
      <c r="H10" s="137"/>
      <c r="I10" s="137">
        <f>IF((F10+H10)=(J10+K10),(J10+K10),"ОШ!")</f>
        <v>0</v>
      </c>
      <c r="J10" s="137"/>
      <c r="K10" s="137"/>
      <c r="L10" s="137"/>
      <c r="M10" s="137"/>
      <c r="N10" s="137"/>
      <c r="O10" s="137">
        <f>Q10+R10+S10</f>
        <v>0</v>
      </c>
      <c r="P10" s="137"/>
      <c r="Q10" s="137"/>
      <c r="R10" s="137"/>
      <c r="S10" s="137"/>
      <c r="T10" s="1"/>
    </row>
    <row r="11" spans="1:20" ht="69" customHeight="1">
      <c r="A11" s="118"/>
      <c r="B11" s="119" t="s">
        <v>217</v>
      </c>
      <c r="C11" s="137">
        <f>D11+E11+F11</f>
        <v>0</v>
      </c>
      <c r="D11" s="137"/>
      <c r="E11" s="137"/>
      <c r="F11" s="137"/>
      <c r="G11" s="137"/>
      <c r="H11" s="137"/>
      <c r="I11" s="137">
        <f>IF((F11+H11)=(J11+K11),(J11+K11),"ОШ!")</f>
        <v>0</v>
      </c>
      <c r="J11" s="137"/>
      <c r="K11" s="137"/>
      <c r="L11" s="137"/>
      <c r="M11" s="137"/>
      <c r="N11" s="137"/>
      <c r="O11" s="137">
        <f>Q11+R11+S11</f>
        <v>0</v>
      </c>
      <c r="P11" s="137"/>
      <c r="Q11" s="137"/>
      <c r="R11" s="137"/>
      <c r="S11" s="137"/>
      <c r="T11" s="1"/>
    </row>
    <row r="12" spans="1:23" ht="19.5" customHeight="1">
      <c r="A12" s="209"/>
      <c r="B12" s="390" t="s">
        <v>15</v>
      </c>
      <c r="C12" s="375">
        <f>SUM(C8:C11)</f>
        <v>9</v>
      </c>
      <c r="D12" s="375">
        <f aca="true" t="shared" si="0" ref="D12:S12">SUM(D8:D11)</f>
        <v>0</v>
      </c>
      <c r="E12" s="375">
        <f t="shared" si="0"/>
        <v>2</v>
      </c>
      <c r="F12" s="375">
        <f t="shared" si="0"/>
        <v>7</v>
      </c>
      <c r="G12" s="375">
        <f t="shared" si="0"/>
        <v>0</v>
      </c>
      <c r="H12" s="375">
        <f t="shared" si="0"/>
        <v>4</v>
      </c>
      <c r="I12" s="375">
        <f t="shared" si="0"/>
        <v>11</v>
      </c>
      <c r="J12" s="375">
        <f t="shared" si="0"/>
        <v>1</v>
      </c>
      <c r="K12" s="375">
        <f t="shared" si="0"/>
        <v>10</v>
      </c>
      <c r="L12" s="375">
        <f t="shared" si="0"/>
        <v>0</v>
      </c>
      <c r="M12" s="375">
        <f t="shared" si="0"/>
        <v>0</v>
      </c>
      <c r="N12" s="375">
        <f t="shared" si="0"/>
        <v>0</v>
      </c>
      <c r="O12" s="375">
        <f t="shared" si="0"/>
        <v>10</v>
      </c>
      <c r="P12" s="375">
        <f t="shared" si="0"/>
        <v>0</v>
      </c>
      <c r="Q12" s="375">
        <f t="shared" si="0"/>
        <v>10</v>
      </c>
      <c r="R12" s="375">
        <f t="shared" si="0"/>
        <v>0</v>
      </c>
      <c r="S12" s="375">
        <f t="shared" si="0"/>
        <v>0</v>
      </c>
      <c r="T12" s="1"/>
      <c r="U12" s="5" t="s">
        <v>121</v>
      </c>
      <c r="V12" s="5"/>
      <c r="W12" s="6"/>
    </row>
    <row r="13" spans="2:20" ht="12.7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"/>
    </row>
    <row r="15" spans="2:4" ht="12.75">
      <c r="B15" s="388" t="s">
        <v>410</v>
      </c>
      <c r="C15" s="388"/>
      <c r="D15" s="388"/>
    </row>
  </sheetData>
  <sheetProtection/>
  <mergeCells count="7">
    <mergeCell ref="L5:M5"/>
    <mergeCell ref="A4:S4"/>
    <mergeCell ref="B1:C1"/>
    <mergeCell ref="B2:I2"/>
    <mergeCell ref="B3:K3"/>
    <mergeCell ref="D5:F5"/>
    <mergeCell ref="P5:Q5"/>
  </mergeCells>
  <printOptions horizontalCentered="1"/>
  <pageMargins left="0.25" right="0.25" top="0.75" bottom="0.75" header="0.3" footer="0.3"/>
  <pageSetup firstPageNumber="128" useFirstPageNumber="1" horizontalDpi="600" verticalDpi="600" orientation="landscape" paperSize="9" scale="76" r:id="rId1"/>
  <headerFooter alignWithMargins="0"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S15"/>
  <sheetViews>
    <sheetView view="pageBreakPreview" zoomScale="60" zoomScaleNormal="70" zoomScalePageLayoutView="0" workbookViewId="0" topLeftCell="A2">
      <selection activeCell="B4" sqref="B4:M4"/>
    </sheetView>
  </sheetViews>
  <sheetFormatPr defaultColWidth="33.28125" defaultRowHeight="12.75"/>
  <cols>
    <col min="1" max="1" width="3.28125" style="376" bestFit="1" customWidth="1"/>
    <col min="2" max="2" width="33.28125" style="376" customWidth="1"/>
    <col min="3" max="3" width="14.8515625" style="376" customWidth="1"/>
    <col min="4" max="4" width="10.421875" style="376" bestFit="1" customWidth="1"/>
    <col min="5" max="5" width="9.7109375" style="376" bestFit="1" customWidth="1"/>
    <col min="6" max="6" width="10.421875" style="376" bestFit="1" customWidth="1"/>
    <col min="7" max="7" width="9.7109375" style="376" bestFit="1" customWidth="1"/>
    <col min="8" max="8" width="10.421875" style="376" bestFit="1" customWidth="1"/>
    <col min="9" max="9" width="9.7109375" style="376" bestFit="1" customWidth="1"/>
    <col min="10" max="10" width="10.421875" style="376" bestFit="1" customWidth="1"/>
    <col min="11" max="11" width="10.57421875" style="376" customWidth="1"/>
    <col min="12" max="12" width="10.421875" style="376" bestFit="1" customWidth="1"/>
    <col min="13" max="13" width="10.57421875" style="376" customWidth="1"/>
    <col min="14" max="254" width="8.8515625" style="376" customWidth="1"/>
    <col min="255" max="255" width="3.28125" style="376" bestFit="1" customWidth="1"/>
    <col min="256" max="16384" width="33.28125" style="376" customWidth="1"/>
  </cols>
  <sheetData>
    <row r="1" spans="2:13" ht="15.75">
      <c r="B1" s="692" t="s">
        <v>631</v>
      </c>
      <c r="C1" s="692"/>
      <c r="K1" s="391"/>
      <c r="L1" s="391"/>
      <c r="M1" s="391"/>
    </row>
    <row r="2" spans="2:19" ht="13.5" customHeight="1">
      <c r="B2" s="693" t="s">
        <v>814</v>
      </c>
      <c r="C2" s="693"/>
      <c r="D2" s="693"/>
      <c r="E2" s="693"/>
      <c r="F2" s="693"/>
      <c r="G2" s="693"/>
      <c r="H2" s="693"/>
      <c r="I2" s="693"/>
      <c r="J2" s="377"/>
      <c r="K2" s="378"/>
      <c r="L2" s="378"/>
      <c r="M2" s="378"/>
      <c r="N2" s="378"/>
      <c r="O2" s="378"/>
      <c r="P2" s="378"/>
      <c r="Q2" s="378"/>
      <c r="R2" s="378"/>
      <c r="S2" s="378"/>
    </row>
    <row r="3" spans="2:19" ht="13.5" customHeight="1">
      <c r="B3" s="693" t="s">
        <v>815</v>
      </c>
      <c r="C3" s="693"/>
      <c r="D3" s="693"/>
      <c r="E3" s="693"/>
      <c r="F3" s="693"/>
      <c r="G3" s="693"/>
      <c r="H3" s="693"/>
      <c r="I3" s="693"/>
      <c r="J3" s="693"/>
      <c r="K3" s="378"/>
      <c r="L3" s="378"/>
      <c r="M3" s="378"/>
      <c r="N3" s="378"/>
      <c r="O3" s="378"/>
      <c r="P3" s="378"/>
      <c r="Q3" s="378"/>
      <c r="R3" s="378"/>
      <c r="S3" s="378"/>
    </row>
    <row r="4" spans="2:13" ht="59.25" customHeight="1">
      <c r="B4" s="694" t="s">
        <v>810</v>
      </c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</row>
    <row r="5" spans="1:13" ht="83.25" customHeight="1">
      <c r="A5" s="382" t="s">
        <v>248</v>
      </c>
      <c r="B5" s="695" t="s">
        <v>272</v>
      </c>
      <c r="C5" s="257" t="s">
        <v>99</v>
      </c>
      <c r="D5" s="691" t="s">
        <v>100</v>
      </c>
      <c r="E5" s="691"/>
      <c r="F5" s="691" t="s">
        <v>101</v>
      </c>
      <c r="G5" s="691"/>
      <c r="H5" s="691" t="s">
        <v>102</v>
      </c>
      <c r="I5" s="691"/>
      <c r="J5" s="691" t="s">
        <v>103</v>
      </c>
      <c r="K5" s="691"/>
      <c r="L5" s="691" t="s">
        <v>104</v>
      </c>
      <c r="M5" s="691"/>
    </row>
    <row r="6" spans="1:13" ht="39.75" customHeight="1">
      <c r="A6" s="383"/>
      <c r="B6" s="696"/>
      <c r="C6" s="275" t="s">
        <v>632</v>
      </c>
      <c r="D6" s="384" t="s">
        <v>105</v>
      </c>
      <c r="E6" s="384" t="s">
        <v>106</v>
      </c>
      <c r="F6" s="384" t="s">
        <v>107</v>
      </c>
      <c r="G6" s="384" t="s">
        <v>108</v>
      </c>
      <c r="H6" s="384" t="s">
        <v>107</v>
      </c>
      <c r="I6" s="384" t="s">
        <v>108</v>
      </c>
      <c r="J6" s="384" t="s">
        <v>107</v>
      </c>
      <c r="K6" s="384" t="s">
        <v>108</v>
      </c>
      <c r="L6" s="384" t="s">
        <v>107</v>
      </c>
      <c r="M6" s="384" t="s">
        <v>108</v>
      </c>
    </row>
    <row r="7" spans="1:13" ht="13.5" customHeight="1">
      <c r="A7" s="385" t="s">
        <v>130</v>
      </c>
      <c r="B7" s="384" t="s">
        <v>169</v>
      </c>
      <c r="C7" s="384" t="s">
        <v>520</v>
      </c>
      <c r="D7" s="384" t="s">
        <v>521</v>
      </c>
      <c r="E7" s="384" t="s">
        <v>522</v>
      </c>
      <c r="F7" s="384" t="s">
        <v>523</v>
      </c>
      <c r="G7" s="384" t="s">
        <v>524</v>
      </c>
      <c r="H7" s="384" t="s">
        <v>525</v>
      </c>
      <c r="I7" s="384" t="s">
        <v>526</v>
      </c>
      <c r="J7" s="384" t="s">
        <v>527</v>
      </c>
      <c r="K7" s="384" t="s">
        <v>528</v>
      </c>
      <c r="L7" s="384" t="s">
        <v>529</v>
      </c>
      <c r="M7" s="384" t="s">
        <v>530</v>
      </c>
    </row>
    <row r="8" spans="1:13" ht="61.5" customHeight="1">
      <c r="A8" s="379"/>
      <c r="B8" s="464" t="s">
        <v>214</v>
      </c>
      <c r="C8" s="380"/>
      <c r="D8" s="380"/>
      <c r="E8" s="380">
        <f>G8+I8+K8+M8</f>
        <v>0</v>
      </c>
      <c r="F8" s="380"/>
      <c r="G8" s="380"/>
      <c r="H8" s="380"/>
      <c r="I8" s="380"/>
      <c r="J8" s="380"/>
      <c r="K8" s="380"/>
      <c r="L8" s="380"/>
      <c r="M8" s="380"/>
    </row>
    <row r="9" spans="1:13" ht="60" customHeight="1">
      <c r="A9" s="379"/>
      <c r="B9" s="464" t="s">
        <v>215</v>
      </c>
      <c r="C9" s="380"/>
      <c r="D9" s="380"/>
      <c r="E9" s="380">
        <f>G9+I9+K9+M9</f>
        <v>0</v>
      </c>
      <c r="F9" s="380"/>
      <c r="G9" s="380"/>
      <c r="H9" s="380"/>
      <c r="I9" s="380"/>
      <c r="J9" s="380"/>
      <c r="K9" s="380"/>
      <c r="L9" s="380"/>
      <c r="M9" s="380"/>
    </row>
    <row r="10" spans="1:13" ht="101.25" customHeight="1">
      <c r="A10" s="379"/>
      <c r="B10" s="464" t="s">
        <v>216</v>
      </c>
      <c r="C10" s="380"/>
      <c r="D10" s="380"/>
      <c r="E10" s="380">
        <f>G10+I10+K10+M10</f>
        <v>0</v>
      </c>
      <c r="F10" s="380"/>
      <c r="G10" s="380"/>
      <c r="H10" s="380"/>
      <c r="I10" s="380"/>
      <c r="J10" s="380"/>
      <c r="K10" s="380"/>
      <c r="L10" s="380"/>
      <c r="M10" s="380"/>
    </row>
    <row r="11" spans="1:13" ht="62.25" customHeight="1">
      <c r="A11" s="379"/>
      <c r="B11" s="464" t="s">
        <v>217</v>
      </c>
      <c r="C11" s="380"/>
      <c r="D11" s="380"/>
      <c r="E11" s="380">
        <f>G11+I11+K11+M11</f>
        <v>0</v>
      </c>
      <c r="F11" s="380"/>
      <c r="G11" s="380"/>
      <c r="H11" s="380"/>
      <c r="I11" s="380"/>
      <c r="J11" s="380"/>
      <c r="K11" s="380"/>
      <c r="L11" s="380"/>
      <c r="M11" s="380"/>
    </row>
    <row r="12" spans="1:13" ht="15">
      <c r="A12" s="386"/>
      <c r="B12" s="389" t="s">
        <v>15</v>
      </c>
      <c r="C12" s="387">
        <f>SUM(C8:C11)</f>
        <v>0</v>
      </c>
      <c r="D12" s="387">
        <f aca="true" t="shared" si="0" ref="D12:M12">SUM(D8:D11)</f>
        <v>0</v>
      </c>
      <c r="E12" s="387">
        <f t="shared" si="0"/>
        <v>0</v>
      </c>
      <c r="F12" s="387">
        <f t="shared" si="0"/>
        <v>0</v>
      </c>
      <c r="G12" s="387">
        <f t="shared" si="0"/>
        <v>0</v>
      </c>
      <c r="H12" s="387">
        <f t="shared" si="0"/>
        <v>0</v>
      </c>
      <c r="I12" s="387">
        <f t="shared" si="0"/>
        <v>0</v>
      </c>
      <c r="J12" s="387">
        <f t="shared" si="0"/>
        <v>0</v>
      </c>
      <c r="K12" s="387">
        <f t="shared" si="0"/>
        <v>0</v>
      </c>
      <c r="L12" s="387">
        <f t="shared" si="0"/>
        <v>0</v>
      </c>
      <c r="M12" s="387">
        <f t="shared" si="0"/>
        <v>0</v>
      </c>
    </row>
    <row r="14" ht="12.75">
      <c r="B14" s="381"/>
    </row>
    <row r="15" spans="2:4" ht="12.75">
      <c r="B15" s="388" t="s">
        <v>410</v>
      </c>
      <c r="C15" s="388"/>
      <c r="D15" s="388"/>
    </row>
  </sheetData>
  <sheetProtection/>
  <mergeCells count="10">
    <mergeCell ref="D5:E5"/>
    <mergeCell ref="F5:G5"/>
    <mergeCell ref="H5:I5"/>
    <mergeCell ref="J5:K5"/>
    <mergeCell ref="L5:M5"/>
    <mergeCell ref="B1:C1"/>
    <mergeCell ref="B2:I2"/>
    <mergeCell ref="B3:J3"/>
    <mergeCell ref="B4:M4"/>
    <mergeCell ref="B5:B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M18"/>
  <sheetViews>
    <sheetView view="pageBreakPreview" zoomScale="60" zoomScaleNormal="70" zoomScalePageLayoutView="0" workbookViewId="0" topLeftCell="A1">
      <selection activeCell="M8" sqref="M8:M14"/>
    </sheetView>
  </sheetViews>
  <sheetFormatPr defaultColWidth="8.8515625" defaultRowHeight="12.75"/>
  <cols>
    <col min="1" max="1" width="4.140625" style="410" bestFit="1" customWidth="1"/>
    <col min="2" max="2" width="21.57421875" style="410" customWidth="1"/>
    <col min="3" max="3" width="34.28125" style="410" customWidth="1"/>
    <col min="4" max="4" width="5.28125" style="410" bestFit="1" customWidth="1"/>
    <col min="5" max="7" width="13.00390625" style="410" customWidth="1"/>
    <col min="8" max="13" width="9.00390625" style="410" customWidth="1"/>
    <col min="14" max="16384" width="8.8515625" style="410" customWidth="1"/>
  </cols>
  <sheetData>
    <row r="1" spans="1:8" ht="12.75" customHeight="1">
      <c r="A1" s="143"/>
      <c r="B1" s="698" t="s">
        <v>700</v>
      </c>
      <c r="C1" s="698"/>
      <c r="D1" s="698"/>
      <c r="E1" s="698"/>
      <c r="F1" s="698"/>
      <c r="G1" s="698"/>
      <c r="H1" s="409"/>
    </row>
    <row r="2" spans="1:8" ht="12.75" customHeight="1">
      <c r="A2" s="1"/>
      <c r="B2" s="699" t="s">
        <v>792</v>
      </c>
      <c r="C2" s="699"/>
      <c r="D2" s="699"/>
      <c r="E2" s="699"/>
      <c r="F2" s="699"/>
      <c r="G2" s="699"/>
      <c r="H2" s="409"/>
    </row>
    <row r="3" spans="1:8" ht="12.75" customHeight="1">
      <c r="A3" s="1"/>
      <c r="B3" s="699" t="s">
        <v>788</v>
      </c>
      <c r="C3" s="699"/>
      <c r="D3" s="699"/>
      <c r="E3" s="699"/>
      <c r="F3" s="699"/>
      <c r="G3" s="699"/>
      <c r="H3" s="409"/>
    </row>
    <row r="4" spans="1:13" ht="50.25" customHeight="1">
      <c r="A4" s="707" t="s">
        <v>816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</row>
    <row r="5" spans="1:13" ht="83.25" customHeight="1">
      <c r="A5" s="708" t="s">
        <v>248</v>
      </c>
      <c r="B5" s="700" t="s">
        <v>701</v>
      </c>
      <c r="C5" s="700" t="s">
        <v>702</v>
      </c>
      <c r="D5" s="711" t="s">
        <v>703</v>
      </c>
      <c r="E5" s="713" t="s">
        <v>704</v>
      </c>
      <c r="F5" s="714"/>
      <c r="G5" s="714"/>
      <c r="H5" s="700" t="s">
        <v>705</v>
      </c>
      <c r="I5" s="700"/>
      <c r="J5" s="700" t="s">
        <v>706</v>
      </c>
      <c r="K5" s="700"/>
      <c r="L5" s="700" t="s">
        <v>707</v>
      </c>
      <c r="M5" s="700"/>
    </row>
    <row r="6" spans="1:13" ht="111" customHeight="1">
      <c r="A6" s="709"/>
      <c r="B6" s="710"/>
      <c r="C6" s="710"/>
      <c r="D6" s="712"/>
      <c r="E6" s="425" t="s">
        <v>708</v>
      </c>
      <c r="F6" s="425" t="s">
        <v>709</v>
      </c>
      <c r="G6" s="426" t="s">
        <v>710</v>
      </c>
      <c r="H6" s="425" t="s">
        <v>164</v>
      </c>
      <c r="I6" s="425" t="s">
        <v>711</v>
      </c>
      <c r="J6" s="425" t="s">
        <v>712</v>
      </c>
      <c r="K6" s="425" t="s">
        <v>713</v>
      </c>
      <c r="L6" s="425" t="s">
        <v>714</v>
      </c>
      <c r="M6" s="425" t="s">
        <v>715</v>
      </c>
    </row>
    <row r="7" spans="1:13" ht="12.75">
      <c r="A7" s="427">
        <v>1</v>
      </c>
      <c r="B7" s="427">
        <v>2</v>
      </c>
      <c r="C7" s="427">
        <v>3</v>
      </c>
      <c r="D7" s="427">
        <v>4</v>
      </c>
      <c r="E7" s="427">
        <v>5</v>
      </c>
      <c r="F7" s="427">
        <v>6</v>
      </c>
      <c r="G7" s="427">
        <v>7</v>
      </c>
      <c r="H7" s="427">
        <v>8</v>
      </c>
      <c r="I7" s="427">
        <v>9</v>
      </c>
      <c r="J7" s="427">
        <v>10</v>
      </c>
      <c r="K7" s="427">
        <v>11</v>
      </c>
      <c r="L7" s="427">
        <v>12</v>
      </c>
      <c r="M7" s="427">
        <v>13</v>
      </c>
    </row>
    <row r="8" spans="1:13" ht="12.75">
      <c r="A8" s="422" t="s">
        <v>732</v>
      </c>
      <c r="B8" s="412" t="s">
        <v>785</v>
      </c>
      <c r="C8" s="412" t="s">
        <v>786</v>
      </c>
      <c r="D8" s="412"/>
      <c r="E8" s="412"/>
      <c r="F8" s="412"/>
      <c r="G8" s="412">
        <v>2</v>
      </c>
      <c r="H8" s="412">
        <v>1</v>
      </c>
      <c r="I8" s="412"/>
      <c r="J8" s="701">
        <v>15</v>
      </c>
      <c r="K8" s="701"/>
      <c r="L8" s="704">
        <f>H14/J8</f>
        <v>0.06666666666666667</v>
      </c>
      <c r="M8" s="704" t="e">
        <f>I14/K8</f>
        <v>#DIV/0!</v>
      </c>
    </row>
    <row r="9" spans="1:13" ht="12.75">
      <c r="A9" s="422" t="s">
        <v>733</v>
      </c>
      <c r="B9" s="412"/>
      <c r="C9" s="412"/>
      <c r="D9" s="412"/>
      <c r="E9" s="412"/>
      <c r="F9" s="412"/>
      <c r="G9" s="412"/>
      <c r="H9" s="412"/>
      <c r="I9" s="412"/>
      <c r="J9" s="702"/>
      <c r="K9" s="702"/>
      <c r="L9" s="705"/>
      <c r="M9" s="705"/>
    </row>
    <row r="10" spans="1:13" ht="12.75">
      <c r="A10" s="422" t="s">
        <v>734</v>
      </c>
      <c r="B10" s="412"/>
      <c r="C10" s="412"/>
      <c r="D10" s="412"/>
      <c r="E10" s="412"/>
      <c r="F10" s="412"/>
      <c r="G10" s="412"/>
      <c r="H10" s="412"/>
      <c r="I10" s="412"/>
      <c r="J10" s="702"/>
      <c r="K10" s="702"/>
      <c r="L10" s="705"/>
      <c r="M10" s="705"/>
    </row>
    <row r="11" spans="1:13" ht="12.75">
      <c r="A11" s="422" t="s">
        <v>735</v>
      </c>
      <c r="B11" s="412"/>
      <c r="C11" s="412"/>
      <c r="D11" s="412"/>
      <c r="E11" s="412"/>
      <c r="F11" s="412"/>
      <c r="G11" s="412"/>
      <c r="H11" s="412"/>
      <c r="I11" s="412"/>
      <c r="J11" s="702"/>
      <c r="K11" s="702"/>
      <c r="L11" s="705"/>
      <c r="M11" s="705"/>
    </row>
    <row r="12" spans="1:13" ht="12.75">
      <c r="A12" s="422" t="s">
        <v>736</v>
      </c>
      <c r="B12" s="412"/>
      <c r="C12" s="412"/>
      <c r="D12" s="412"/>
      <c r="E12" s="412"/>
      <c r="F12" s="412"/>
      <c r="G12" s="412"/>
      <c r="H12" s="412"/>
      <c r="I12" s="412"/>
      <c r="J12" s="702"/>
      <c r="K12" s="702"/>
      <c r="L12" s="705"/>
      <c r="M12" s="705"/>
    </row>
    <row r="13" spans="1:13" ht="24" customHeight="1">
      <c r="A13" s="423" t="s">
        <v>737</v>
      </c>
      <c r="B13" s="412"/>
      <c r="C13" s="412"/>
      <c r="D13" s="412"/>
      <c r="E13" s="412"/>
      <c r="F13" s="412"/>
      <c r="G13" s="412"/>
      <c r="H13" s="412"/>
      <c r="I13" s="412"/>
      <c r="J13" s="702"/>
      <c r="K13" s="702"/>
      <c r="L13" s="705"/>
      <c r="M13" s="705"/>
    </row>
    <row r="14" spans="1:13" ht="12.75">
      <c r="A14" s="697" t="s">
        <v>15</v>
      </c>
      <c r="B14" s="697"/>
      <c r="C14" s="697"/>
      <c r="D14" s="697"/>
      <c r="E14" s="697"/>
      <c r="F14" s="697"/>
      <c r="G14" s="697"/>
      <c r="H14" s="424">
        <f>SUM(H8:H13)</f>
        <v>1</v>
      </c>
      <c r="I14" s="424">
        <f>SUM(I8:I13)</f>
        <v>0</v>
      </c>
      <c r="J14" s="703"/>
      <c r="K14" s="703"/>
      <c r="L14" s="706"/>
      <c r="M14" s="706"/>
    </row>
    <row r="15" spans="1:13" s="415" customFormat="1" ht="12.75">
      <c r="A15" s="413"/>
      <c r="B15" s="413"/>
      <c r="C15" s="413"/>
      <c r="D15" s="413"/>
      <c r="E15" s="413"/>
      <c r="F15" s="413"/>
      <c r="G15" s="413"/>
      <c r="H15" s="414"/>
      <c r="I15" s="414"/>
      <c r="J15" s="414"/>
      <c r="K15" s="414"/>
      <c r="L15" s="414"/>
      <c r="M15" s="414"/>
    </row>
    <row r="16" spans="2:7" ht="12.75">
      <c r="B16" s="417"/>
      <c r="C16" s="417"/>
      <c r="D16" s="416"/>
      <c r="F16" s="417"/>
      <c r="G16" s="417"/>
    </row>
    <row r="17" spans="2:4" ht="12.75">
      <c r="B17" s="431" t="s">
        <v>410</v>
      </c>
      <c r="C17" s="416"/>
      <c r="D17" s="416"/>
    </row>
    <row r="18" spans="2:7" ht="12.75">
      <c r="B18" s="417"/>
      <c r="C18" s="417"/>
      <c r="D18" s="416"/>
      <c r="F18" s="417"/>
      <c r="G18" s="417"/>
    </row>
  </sheetData>
  <sheetProtection/>
  <mergeCells count="17">
    <mergeCell ref="A4:M4"/>
    <mergeCell ref="A5:A6"/>
    <mergeCell ref="B5:B6"/>
    <mergeCell ref="C5:C6"/>
    <mergeCell ref="D5:D6"/>
    <mergeCell ref="E5:G5"/>
    <mergeCell ref="H5:I5"/>
    <mergeCell ref="A14:G14"/>
    <mergeCell ref="B1:G1"/>
    <mergeCell ref="B2:G2"/>
    <mergeCell ref="B3:G3"/>
    <mergeCell ref="J5:K5"/>
    <mergeCell ref="L5:M5"/>
    <mergeCell ref="J8:J14"/>
    <mergeCell ref="K8:K14"/>
    <mergeCell ref="L8:L14"/>
    <mergeCell ref="M8:M14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I18"/>
  <sheetViews>
    <sheetView view="pageBreakPreview" zoomScale="60" zoomScaleNormal="70" zoomScalePageLayoutView="0" workbookViewId="0" topLeftCell="A1">
      <selection activeCell="B5" sqref="B5:B6"/>
    </sheetView>
  </sheetViews>
  <sheetFormatPr defaultColWidth="8.8515625" defaultRowHeight="12.75"/>
  <cols>
    <col min="1" max="1" width="4.140625" style="410" bestFit="1" customWidth="1"/>
    <col min="2" max="2" width="22.00390625" style="410" customWidth="1"/>
    <col min="3" max="3" width="34.28125" style="410" customWidth="1"/>
    <col min="4" max="4" width="13.421875" style="410" customWidth="1"/>
    <col min="5" max="6" width="13.7109375" style="410" customWidth="1"/>
    <col min="7" max="9" width="17.140625" style="410" customWidth="1"/>
    <col min="10" max="16384" width="8.8515625" style="410" customWidth="1"/>
  </cols>
  <sheetData>
    <row r="1" spans="1:7" ht="12.75" customHeight="1">
      <c r="A1" s="143"/>
      <c r="B1" s="698" t="s">
        <v>721</v>
      </c>
      <c r="C1" s="698"/>
      <c r="D1" s="698"/>
      <c r="E1" s="698"/>
      <c r="F1" s="698"/>
      <c r="G1" s="408"/>
    </row>
    <row r="2" spans="1:7" ht="12.75" customHeight="1">
      <c r="A2" s="1"/>
      <c r="B2" s="699" t="s">
        <v>792</v>
      </c>
      <c r="C2" s="699"/>
      <c r="D2" s="699"/>
      <c r="E2" s="699"/>
      <c r="F2" s="699"/>
      <c r="G2" s="1"/>
    </row>
    <row r="3" spans="1:7" ht="12.75" customHeight="1">
      <c r="A3" s="1"/>
      <c r="B3" s="699" t="s">
        <v>788</v>
      </c>
      <c r="C3" s="699"/>
      <c r="D3" s="699"/>
      <c r="E3" s="699"/>
      <c r="F3" s="699"/>
      <c r="G3" s="1"/>
    </row>
    <row r="4" spans="1:9" ht="50.25" customHeight="1">
      <c r="A4" s="717" t="s">
        <v>817</v>
      </c>
      <c r="B4" s="717"/>
      <c r="C4" s="717"/>
      <c r="D4" s="717"/>
      <c r="E4" s="717"/>
      <c r="F4" s="717"/>
      <c r="G4" s="717"/>
      <c r="H4" s="717"/>
      <c r="I4" s="717"/>
    </row>
    <row r="5" spans="1:9" ht="69.75" customHeight="1">
      <c r="A5" s="708" t="s">
        <v>248</v>
      </c>
      <c r="B5" s="700" t="s">
        <v>722</v>
      </c>
      <c r="C5" s="700" t="s">
        <v>702</v>
      </c>
      <c r="D5" s="713" t="s">
        <v>723</v>
      </c>
      <c r="E5" s="714"/>
      <c r="F5" s="718"/>
      <c r="G5" s="700" t="s">
        <v>724</v>
      </c>
      <c r="H5" s="700" t="s">
        <v>725</v>
      </c>
      <c r="I5" s="700" t="s">
        <v>726</v>
      </c>
    </row>
    <row r="6" spans="1:9" ht="90.75" customHeight="1">
      <c r="A6" s="709"/>
      <c r="B6" s="710"/>
      <c r="C6" s="710"/>
      <c r="D6" s="426" t="s">
        <v>708</v>
      </c>
      <c r="E6" s="426" t="s">
        <v>709</v>
      </c>
      <c r="F6" s="426" t="s">
        <v>710</v>
      </c>
      <c r="G6" s="700"/>
      <c r="H6" s="700"/>
      <c r="I6" s="700"/>
    </row>
    <row r="7" spans="1:9" ht="12.75">
      <c r="A7" s="427">
        <v>1</v>
      </c>
      <c r="B7" s="427">
        <v>2</v>
      </c>
      <c r="C7" s="427">
        <v>3</v>
      </c>
      <c r="D7" s="429">
        <v>4</v>
      </c>
      <c r="E7" s="429">
        <v>5</v>
      </c>
      <c r="F7" s="429">
        <v>6</v>
      </c>
      <c r="G7" s="427">
        <v>7</v>
      </c>
      <c r="H7" s="428">
        <v>8</v>
      </c>
      <c r="I7" s="427">
        <v>9</v>
      </c>
    </row>
    <row r="8" spans="1:9" ht="12.75">
      <c r="A8" s="422" t="s">
        <v>732</v>
      </c>
      <c r="B8" s="412"/>
      <c r="C8" s="412"/>
      <c r="D8" s="418"/>
      <c r="E8" s="418"/>
      <c r="F8" s="419"/>
      <c r="G8" s="412"/>
      <c r="H8" s="701"/>
      <c r="I8" s="704" t="e">
        <f>G14/H8</f>
        <v>#DIV/0!</v>
      </c>
    </row>
    <row r="9" spans="1:9" ht="12.75">
      <c r="A9" s="422" t="s">
        <v>733</v>
      </c>
      <c r="B9" s="412"/>
      <c r="C9" s="412"/>
      <c r="D9" s="418"/>
      <c r="E9" s="418"/>
      <c r="F9" s="419"/>
      <c r="G9" s="412"/>
      <c r="H9" s="702"/>
      <c r="I9" s="705"/>
    </row>
    <row r="10" spans="1:9" ht="12.75">
      <c r="A10" s="422" t="s">
        <v>734</v>
      </c>
      <c r="B10" s="412"/>
      <c r="C10" s="412"/>
      <c r="D10" s="418"/>
      <c r="E10" s="418"/>
      <c r="F10" s="419"/>
      <c r="G10" s="412"/>
      <c r="H10" s="702"/>
      <c r="I10" s="705"/>
    </row>
    <row r="11" spans="1:9" ht="12.75">
      <c r="A11" s="422" t="s">
        <v>735</v>
      </c>
      <c r="B11" s="412"/>
      <c r="C11" s="412"/>
      <c r="D11" s="418"/>
      <c r="E11" s="418"/>
      <c r="F11" s="419"/>
      <c r="G11" s="412"/>
      <c r="H11" s="702"/>
      <c r="I11" s="705"/>
    </row>
    <row r="12" spans="1:9" ht="12.75">
      <c r="A12" s="422" t="s">
        <v>736</v>
      </c>
      <c r="B12" s="412"/>
      <c r="C12" s="412"/>
      <c r="D12" s="418"/>
      <c r="E12" s="418"/>
      <c r="F12" s="419"/>
      <c r="G12" s="412"/>
      <c r="H12" s="702"/>
      <c r="I12" s="705"/>
    </row>
    <row r="13" spans="1:9" ht="32.25" customHeight="1">
      <c r="A13" s="423" t="s">
        <v>737</v>
      </c>
      <c r="B13" s="412"/>
      <c r="C13" s="412"/>
      <c r="D13" s="418"/>
      <c r="E13" s="418"/>
      <c r="F13" s="419"/>
      <c r="G13" s="412"/>
      <c r="H13" s="702"/>
      <c r="I13" s="705"/>
    </row>
    <row r="14" spans="1:9" s="415" customFormat="1" ht="12.75">
      <c r="A14" s="715" t="s">
        <v>15</v>
      </c>
      <c r="B14" s="715"/>
      <c r="C14" s="715"/>
      <c r="D14" s="715"/>
      <c r="E14" s="715"/>
      <c r="F14" s="716"/>
      <c r="G14" s="424">
        <f>SUM(G8:G13)</f>
        <v>0</v>
      </c>
      <c r="H14" s="703"/>
      <c r="I14" s="706"/>
    </row>
    <row r="16" spans="2:6" ht="12.75">
      <c r="B16" s="417"/>
      <c r="C16" s="417"/>
      <c r="E16" s="417"/>
      <c r="F16" s="417"/>
    </row>
    <row r="17" spans="2:3" ht="12.75">
      <c r="B17" s="431" t="s">
        <v>410</v>
      </c>
      <c r="C17" s="416"/>
    </row>
    <row r="18" spans="2:6" ht="12.75">
      <c r="B18" s="417"/>
      <c r="C18" s="417"/>
      <c r="E18" s="417"/>
      <c r="F18" s="417"/>
    </row>
  </sheetData>
  <sheetProtection/>
  <mergeCells count="14">
    <mergeCell ref="H5:H6"/>
    <mergeCell ref="B1:F1"/>
    <mergeCell ref="B2:F2"/>
    <mergeCell ref="B3:F3"/>
    <mergeCell ref="I5:I6"/>
    <mergeCell ref="H8:H14"/>
    <mergeCell ref="I8:I14"/>
    <mergeCell ref="A14:F14"/>
    <mergeCell ref="A4:I4"/>
    <mergeCell ref="A5:A6"/>
    <mergeCell ref="B5:B6"/>
    <mergeCell ref="C5:C6"/>
    <mergeCell ref="D5:F5"/>
    <mergeCell ref="G5:G6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J18"/>
  <sheetViews>
    <sheetView view="pageBreakPreview" zoomScale="60" zoomScaleNormal="70" zoomScalePageLayoutView="0" workbookViewId="0" topLeftCell="A1">
      <selection activeCell="A4" sqref="A4:I4"/>
    </sheetView>
  </sheetViews>
  <sheetFormatPr defaultColWidth="8.8515625" defaultRowHeight="12.75"/>
  <cols>
    <col min="1" max="1" width="4.140625" style="410" bestFit="1" customWidth="1"/>
    <col min="2" max="2" width="21.00390625" style="410" customWidth="1"/>
    <col min="3" max="3" width="29.57421875" style="410" customWidth="1"/>
    <col min="4" max="4" width="15.7109375" style="410" customWidth="1"/>
    <col min="5" max="6" width="15.140625" style="410" customWidth="1"/>
    <col min="7" max="7" width="13.57421875" style="410" customWidth="1"/>
    <col min="8" max="8" width="14.421875" style="410" customWidth="1"/>
    <col min="9" max="9" width="17.00390625" style="410" customWidth="1"/>
    <col min="10" max="16384" width="8.8515625" style="410" customWidth="1"/>
  </cols>
  <sheetData>
    <row r="1" spans="1:10" s="409" customFormat="1" ht="12.75" customHeight="1">
      <c r="A1" s="143"/>
      <c r="B1" s="514" t="s">
        <v>727</v>
      </c>
      <c r="C1" s="514"/>
      <c r="D1" s="514"/>
      <c r="E1" s="514"/>
      <c r="F1" s="514"/>
      <c r="G1" s="408"/>
      <c r="H1" s="420"/>
      <c r="I1" s="420"/>
      <c r="J1" s="420"/>
    </row>
    <row r="2" spans="1:10" s="409" customFormat="1" ht="12.75" customHeight="1">
      <c r="A2" s="1"/>
      <c r="B2" s="515" t="s">
        <v>792</v>
      </c>
      <c r="C2" s="515"/>
      <c r="D2" s="515"/>
      <c r="E2" s="515"/>
      <c r="F2" s="515"/>
      <c r="G2" s="1"/>
      <c r="H2" s="420"/>
      <c r="I2" s="420"/>
      <c r="J2" s="420"/>
    </row>
    <row r="3" spans="1:10" s="409" customFormat="1" ht="12.75" customHeight="1">
      <c r="A3" s="1"/>
      <c r="B3" s="515" t="s">
        <v>788</v>
      </c>
      <c r="C3" s="515"/>
      <c r="D3" s="515"/>
      <c r="E3" s="515"/>
      <c r="F3" s="515"/>
      <c r="G3" s="1"/>
      <c r="H3" s="420"/>
      <c r="I3" s="420"/>
      <c r="J3" s="420"/>
    </row>
    <row r="4" spans="1:9" s="409" customFormat="1" ht="75" customHeight="1">
      <c r="A4" s="717" t="s">
        <v>818</v>
      </c>
      <c r="B4" s="717"/>
      <c r="C4" s="717"/>
      <c r="D4" s="717"/>
      <c r="E4" s="717"/>
      <c r="F4" s="717"/>
      <c r="G4" s="717"/>
      <c r="H4" s="717"/>
      <c r="I4" s="717"/>
    </row>
    <row r="5" spans="1:9" s="409" customFormat="1" ht="69" customHeight="1">
      <c r="A5" s="708" t="s">
        <v>248</v>
      </c>
      <c r="B5" s="700" t="s">
        <v>728</v>
      </c>
      <c r="C5" s="700" t="s">
        <v>729</v>
      </c>
      <c r="D5" s="713" t="s">
        <v>738</v>
      </c>
      <c r="E5" s="714"/>
      <c r="F5" s="714"/>
      <c r="G5" s="700" t="s">
        <v>730</v>
      </c>
      <c r="H5" s="700" t="s">
        <v>731</v>
      </c>
      <c r="I5" s="700" t="s">
        <v>726</v>
      </c>
    </row>
    <row r="6" spans="1:9" s="409" customFormat="1" ht="109.5" customHeight="1">
      <c r="A6" s="709"/>
      <c r="B6" s="710"/>
      <c r="C6" s="710"/>
      <c r="D6" s="426" t="s">
        <v>739</v>
      </c>
      <c r="E6" s="426" t="s">
        <v>740</v>
      </c>
      <c r="F6" s="426" t="s">
        <v>741</v>
      </c>
      <c r="G6" s="700"/>
      <c r="H6" s="700"/>
      <c r="I6" s="700"/>
    </row>
    <row r="7" spans="1:9" ht="12.75">
      <c r="A7" s="427">
        <v>1</v>
      </c>
      <c r="B7" s="427">
        <v>2</v>
      </c>
      <c r="C7" s="427">
        <v>3</v>
      </c>
      <c r="D7" s="427">
        <v>4</v>
      </c>
      <c r="E7" s="427">
        <v>5</v>
      </c>
      <c r="F7" s="427">
        <v>6</v>
      </c>
      <c r="G7" s="427">
        <v>7</v>
      </c>
      <c r="H7" s="427">
        <v>8</v>
      </c>
      <c r="I7" s="427">
        <v>9</v>
      </c>
    </row>
    <row r="8" spans="1:9" s="415" customFormat="1" ht="12.75">
      <c r="A8" s="422" t="s">
        <v>732</v>
      </c>
      <c r="B8" s="412" t="s">
        <v>783</v>
      </c>
      <c r="C8" s="412" t="s">
        <v>784</v>
      </c>
      <c r="D8" s="412"/>
      <c r="E8" s="412"/>
      <c r="F8" s="412">
        <v>4</v>
      </c>
      <c r="G8" s="421">
        <v>3</v>
      </c>
      <c r="H8" s="701">
        <v>28</v>
      </c>
      <c r="I8" s="704">
        <f>G14/H8</f>
        <v>0.10714285714285714</v>
      </c>
    </row>
    <row r="9" spans="1:9" s="415" customFormat="1" ht="12.75">
      <c r="A9" s="422" t="s">
        <v>733</v>
      </c>
      <c r="B9" s="412"/>
      <c r="C9" s="412"/>
      <c r="D9" s="412"/>
      <c r="E9" s="412"/>
      <c r="F9" s="412"/>
      <c r="G9" s="421"/>
      <c r="H9" s="702"/>
      <c r="I9" s="705"/>
    </row>
    <row r="10" spans="1:9" s="415" customFormat="1" ht="12.75">
      <c r="A10" s="422" t="s">
        <v>734</v>
      </c>
      <c r="B10" s="412"/>
      <c r="C10" s="412"/>
      <c r="D10" s="412"/>
      <c r="E10" s="412"/>
      <c r="F10" s="412"/>
      <c r="G10" s="421"/>
      <c r="H10" s="702"/>
      <c r="I10" s="705"/>
    </row>
    <row r="11" spans="1:9" s="415" customFormat="1" ht="12.75">
      <c r="A11" s="422" t="s">
        <v>735</v>
      </c>
      <c r="B11" s="412"/>
      <c r="C11" s="412"/>
      <c r="D11" s="412"/>
      <c r="E11" s="412"/>
      <c r="F11" s="412"/>
      <c r="G11" s="421"/>
      <c r="H11" s="702"/>
      <c r="I11" s="705"/>
    </row>
    <row r="12" spans="1:9" s="415" customFormat="1" ht="12.75">
      <c r="A12" s="422" t="s">
        <v>736</v>
      </c>
      <c r="B12" s="412"/>
      <c r="C12" s="412"/>
      <c r="D12" s="412"/>
      <c r="E12" s="412"/>
      <c r="F12" s="412"/>
      <c r="G12" s="421"/>
      <c r="H12" s="702"/>
      <c r="I12" s="705"/>
    </row>
    <row r="13" spans="1:9" s="415" customFormat="1" ht="25.5" customHeight="1">
      <c r="A13" s="423" t="s">
        <v>737</v>
      </c>
      <c r="B13" s="412"/>
      <c r="C13" s="412"/>
      <c r="D13" s="412"/>
      <c r="E13" s="412"/>
      <c r="F13" s="412"/>
      <c r="G13" s="421"/>
      <c r="H13" s="702"/>
      <c r="I13" s="705"/>
    </row>
    <row r="14" spans="1:9" ht="12.75">
      <c r="A14" s="719" t="s">
        <v>15</v>
      </c>
      <c r="B14" s="720"/>
      <c r="C14" s="720"/>
      <c r="D14" s="720"/>
      <c r="E14" s="720"/>
      <c r="F14" s="721"/>
      <c r="G14" s="430">
        <f>SUM(G8:G13)</f>
        <v>3</v>
      </c>
      <c r="H14" s="703"/>
      <c r="I14" s="706"/>
    </row>
    <row r="16" spans="2:5" ht="12.75">
      <c r="B16" s="417"/>
      <c r="C16" s="417"/>
      <c r="D16" s="417"/>
      <c r="E16" s="417"/>
    </row>
    <row r="17" spans="2:4" ht="12.75">
      <c r="B17" s="431" t="s">
        <v>410</v>
      </c>
      <c r="C17" s="416"/>
      <c r="D17" s="416"/>
    </row>
    <row r="18" spans="2:6" ht="12.75">
      <c r="B18" s="417"/>
      <c r="C18" s="417"/>
      <c r="D18" s="417"/>
      <c r="E18" s="417"/>
      <c r="F18" s="417"/>
    </row>
  </sheetData>
  <sheetProtection/>
  <mergeCells count="14">
    <mergeCell ref="I5:I6"/>
    <mergeCell ref="H8:H14"/>
    <mergeCell ref="I8:I14"/>
    <mergeCell ref="A14:F14"/>
    <mergeCell ref="B1:F1"/>
    <mergeCell ref="B2:F2"/>
    <mergeCell ref="B3:F3"/>
    <mergeCell ref="A4:I4"/>
    <mergeCell ref="A5:A6"/>
    <mergeCell ref="B5:B6"/>
    <mergeCell ref="C5:C6"/>
    <mergeCell ref="D5:F5"/>
    <mergeCell ref="G5:G6"/>
    <mergeCell ref="H5:H6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M18"/>
  <sheetViews>
    <sheetView zoomScale="70" zoomScaleNormal="70" zoomScalePageLayoutView="0" workbookViewId="0" topLeftCell="A1">
      <selection activeCell="B18" sqref="B18:C18"/>
    </sheetView>
  </sheetViews>
  <sheetFormatPr defaultColWidth="8.8515625" defaultRowHeight="12.75"/>
  <cols>
    <col min="1" max="1" width="5.7109375" style="410" customWidth="1"/>
    <col min="2" max="2" width="19.57421875" style="410" customWidth="1"/>
    <col min="3" max="3" width="34.00390625" style="410" customWidth="1"/>
    <col min="4" max="4" width="5.140625" style="410" customWidth="1"/>
    <col min="5" max="6" width="8.8515625" style="410" customWidth="1"/>
    <col min="7" max="7" width="9.57421875" style="410" customWidth="1"/>
    <col min="8" max="9" width="8.8515625" style="410" customWidth="1"/>
    <col min="10" max="10" width="10.140625" style="410" customWidth="1"/>
    <col min="11" max="11" width="10.28125" style="410" customWidth="1"/>
    <col min="12" max="13" width="10.421875" style="410" customWidth="1"/>
    <col min="14" max="16384" width="8.8515625" style="410" customWidth="1"/>
  </cols>
  <sheetData>
    <row r="1" spans="1:11" ht="12.75">
      <c r="A1" s="409" t="s">
        <v>700</v>
      </c>
      <c r="B1" s="409"/>
      <c r="C1" s="409"/>
      <c r="D1" s="409"/>
      <c r="E1" s="409"/>
      <c r="F1" s="409"/>
      <c r="G1" s="409"/>
      <c r="H1" s="409"/>
      <c r="I1" s="409"/>
      <c r="J1" s="432" t="s">
        <v>742</v>
      </c>
      <c r="K1" s="409"/>
    </row>
    <row r="2" spans="1:11" ht="12.75">
      <c r="A2" s="433" t="s">
        <v>743</v>
      </c>
      <c r="B2" s="409"/>
      <c r="C2" s="409"/>
      <c r="D2" s="409"/>
      <c r="E2" s="409"/>
      <c r="F2" s="409"/>
      <c r="G2" s="409"/>
      <c r="H2" s="409"/>
      <c r="I2" s="434"/>
      <c r="J2" s="434" t="s">
        <v>744</v>
      </c>
      <c r="K2" s="434"/>
    </row>
    <row r="3" spans="1:11" ht="34.5" customHeight="1">
      <c r="A3" s="433"/>
      <c r="B3" s="707" t="s">
        <v>772</v>
      </c>
      <c r="C3" s="707"/>
      <c r="D3" s="707"/>
      <c r="E3" s="707"/>
      <c r="F3" s="707"/>
      <c r="G3" s="707"/>
      <c r="H3" s="707"/>
      <c r="I3" s="707"/>
      <c r="J3" s="707"/>
      <c r="K3" s="707"/>
    </row>
    <row r="4" spans="1:8" ht="9.75" customHeight="1">
      <c r="A4" s="409"/>
      <c r="B4" s="409"/>
      <c r="C4" s="409"/>
      <c r="D4" s="409"/>
      <c r="E4" s="409"/>
      <c r="F4" s="409"/>
      <c r="G4" s="409"/>
      <c r="H4" s="409"/>
    </row>
    <row r="5" spans="1:13" ht="96" customHeight="1">
      <c r="A5" s="708" t="s">
        <v>635</v>
      </c>
      <c r="B5" s="700" t="s">
        <v>701</v>
      </c>
      <c r="C5" s="700" t="s">
        <v>702</v>
      </c>
      <c r="D5" s="711" t="s">
        <v>745</v>
      </c>
      <c r="E5" s="713" t="s">
        <v>704</v>
      </c>
      <c r="F5" s="714"/>
      <c r="G5" s="714"/>
      <c r="H5" s="700" t="s">
        <v>705</v>
      </c>
      <c r="I5" s="700"/>
      <c r="J5" s="700" t="s">
        <v>706</v>
      </c>
      <c r="K5" s="700"/>
      <c r="L5" s="700" t="s">
        <v>707</v>
      </c>
      <c r="M5" s="700"/>
    </row>
    <row r="6" spans="1:13" ht="107.25" customHeight="1">
      <c r="A6" s="709"/>
      <c r="B6" s="710"/>
      <c r="C6" s="710"/>
      <c r="D6" s="712"/>
      <c r="E6" s="425" t="s">
        <v>769</v>
      </c>
      <c r="F6" s="425" t="s">
        <v>770</v>
      </c>
      <c r="G6" s="426" t="s">
        <v>771</v>
      </c>
      <c r="H6" s="425" t="s">
        <v>164</v>
      </c>
      <c r="I6" s="425" t="s">
        <v>711</v>
      </c>
      <c r="J6" s="425" t="s">
        <v>775</v>
      </c>
      <c r="K6" s="425" t="s">
        <v>774</v>
      </c>
      <c r="L6" s="425" t="s">
        <v>714</v>
      </c>
      <c r="M6" s="425" t="s">
        <v>715</v>
      </c>
    </row>
    <row r="7" spans="1:13" ht="12.75">
      <c r="A7" s="427">
        <v>1</v>
      </c>
      <c r="B7" s="427">
        <v>2</v>
      </c>
      <c r="C7" s="427">
        <v>3</v>
      </c>
      <c r="D7" s="427">
        <v>4</v>
      </c>
      <c r="E7" s="427">
        <v>5</v>
      </c>
      <c r="F7" s="427">
        <v>6</v>
      </c>
      <c r="G7" s="427">
        <v>7</v>
      </c>
      <c r="H7" s="427">
        <v>8</v>
      </c>
      <c r="I7" s="427">
        <v>9</v>
      </c>
      <c r="J7" s="427">
        <v>10</v>
      </c>
      <c r="K7" s="427">
        <v>11</v>
      </c>
      <c r="L7" s="438">
        <v>12</v>
      </c>
      <c r="M7" s="438">
        <v>13</v>
      </c>
    </row>
    <row r="8" spans="1:13" ht="40.5" customHeight="1">
      <c r="A8" s="462">
        <v>1</v>
      </c>
      <c r="B8" s="452" t="s">
        <v>746</v>
      </c>
      <c r="C8" s="452" t="s">
        <v>747</v>
      </c>
      <c r="D8" s="435" t="s">
        <v>748</v>
      </c>
      <c r="E8" s="435">
        <v>1</v>
      </c>
      <c r="F8" s="411"/>
      <c r="G8" s="435">
        <v>2</v>
      </c>
      <c r="H8" s="435">
        <v>2</v>
      </c>
      <c r="I8" s="435">
        <v>2</v>
      </c>
      <c r="J8" s="445"/>
      <c r="K8" s="446"/>
      <c r="L8" s="439"/>
      <c r="M8" s="440"/>
    </row>
    <row r="9" spans="1:13" ht="27.75" customHeight="1">
      <c r="A9" s="462">
        <v>2</v>
      </c>
      <c r="B9" s="452" t="s">
        <v>749</v>
      </c>
      <c r="C9" s="452" t="s">
        <v>750</v>
      </c>
      <c r="D9" s="412"/>
      <c r="E9" s="411"/>
      <c r="F9" s="411"/>
      <c r="G9" s="435">
        <v>2</v>
      </c>
      <c r="H9" s="435">
        <v>1</v>
      </c>
      <c r="I9" s="411"/>
      <c r="J9" s="447">
        <v>23</v>
      </c>
      <c r="K9" s="448">
        <v>8</v>
      </c>
      <c r="L9" s="454">
        <v>0.261</v>
      </c>
      <c r="M9" s="454">
        <v>0.5</v>
      </c>
    </row>
    <row r="10" spans="1:13" ht="29.25" customHeight="1">
      <c r="A10" s="462">
        <v>3</v>
      </c>
      <c r="B10" s="452" t="s">
        <v>751</v>
      </c>
      <c r="C10" s="452" t="s">
        <v>752</v>
      </c>
      <c r="D10" s="435" t="s">
        <v>748</v>
      </c>
      <c r="E10" s="411"/>
      <c r="F10" s="411"/>
      <c r="G10" s="435">
        <v>3</v>
      </c>
      <c r="H10" s="435">
        <v>2</v>
      </c>
      <c r="I10" s="435">
        <v>2</v>
      </c>
      <c r="J10" s="445"/>
      <c r="K10" s="449"/>
      <c r="L10" s="441"/>
      <c r="M10" s="442"/>
    </row>
    <row r="11" spans="1:13" ht="25.5">
      <c r="A11" s="462">
        <v>4</v>
      </c>
      <c r="B11" s="452" t="s">
        <v>753</v>
      </c>
      <c r="C11" s="452" t="s">
        <v>754</v>
      </c>
      <c r="D11" s="412"/>
      <c r="E11" s="435">
        <v>4</v>
      </c>
      <c r="F11" s="411"/>
      <c r="G11" s="435">
        <v>1</v>
      </c>
      <c r="H11" s="435">
        <v>1</v>
      </c>
      <c r="I11" s="411"/>
      <c r="J11" s="445"/>
      <c r="K11" s="449"/>
      <c r="L11" s="441"/>
      <c r="M11" s="442"/>
    </row>
    <row r="12" spans="1:13" ht="12.75">
      <c r="A12" s="462">
        <v>5</v>
      </c>
      <c r="B12" s="412"/>
      <c r="C12" s="412"/>
      <c r="D12" s="412"/>
      <c r="E12" s="411"/>
      <c r="F12" s="411"/>
      <c r="G12" s="411"/>
      <c r="H12" s="412"/>
      <c r="I12" s="411"/>
      <c r="J12" s="445"/>
      <c r="K12" s="449"/>
      <c r="L12" s="441"/>
      <c r="M12" s="442"/>
    </row>
    <row r="13" spans="1:13" ht="26.25" customHeight="1">
      <c r="A13" s="423" t="s">
        <v>716</v>
      </c>
      <c r="B13" s="412"/>
      <c r="C13" s="412"/>
      <c r="D13" s="412"/>
      <c r="E13" s="411"/>
      <c r="F13" s="411"/>
      <c r="G13" s="411"/>
      <c r="H13" s="412"/>
      <c r="I13" s="411"/>
      <c r="J13" s="445"/>
      <c r="K13" s="449"/>
      <c r="L13" s="441"/>
      <c r="M13" s="442"/>
    </row>
    <row r="14" spans="1:13" ht="12.75">
      <c r="A14" s="697" t="s">
        <v>15</v>
      </c>
      <c r="B14" s="697"/>
      <c r="C14" s="697"/>
      <c r="D14" s="697"/>
      <c r="E14" s="697"/>
      <c r="F14" s="697"/>
      <c r="G14" s="697"/>
      <c r="H14" s="453">
        <v>6</v>
      </c>
      <c r="I14" s="453">
        <v>4</v>
      </c>
      <c r="J14" s="450"/>
      <c r="K14" s="451"/>
      <c r="L14" s="443"/>
      <c r="M14" s="444"/>
    </row>
    <row r="15" spans="1:13" ht="12.75">
      <c r="A15" s="413"/>
      <c r="B15" s="413"/>
      <c r="C15" s="413"/>
      <c r="D15" s="413"/>
      <c r="E15" s="413"/>
      <c r="F15" s="413"/>
      <c r="G15" s="413"/>
      <c r="H15" s="414"/>
      <c r="I15" s="414"/>
      <c r="J15" s="414"/>
      <c r="K15" s="414"/>
      <c r="L15" s="414"/>
      <c r="M15" s="414"/>
    </row>
    <row r="16" spans="2:7" ht="12.75">
      <c r="B16" s="722" t="s">
        <v>717</v>
      </c>
      <c r="C16" s="722"/>
      <c r="D16" s="416"/>
      <c r="F16" s="417" t="s">
        <v>718</v>
      </c>
      <c r="G16" s="417"/>
    </row>
    <row r="17" spans="2:4" ht="12.75">
      <c r="B17" s="416"/>
      <c r="C17" s="416"/>
      <c r="D17" s="416"/>
    </row>
    <row r="18" spans="2:7" ht="12.75">
      <c r="B18" s="722" t="s">
        <v>719</v>
      </c>
      <c r="C18" s="722"/>
      <c r="D18" s="416"/>
      <c r="F18" s="417" t="s">
        <v>720</v>
      </c>
      <c r="G18" s="417"/>
    </row>
  </sheetData>
  <sheetProtection/>
  <mergeCells count="12">
    <mergeCell ref="L5:M5"/>
    <mergeCell ref="A14:G14"/>
    <mergeCell ref="B16:C16"/>
    <mergeCell ref="B18:C18"/>
    <mergeCell ref="B3:K3"/>
    <mergeCell ref="A5:A6"/>
    <mergeCell ref="B5:B6"/>
    <mergeCell ref="C5:C6"/>
    <mergeCell ref="D5:D6"/>
    <mergeCell ref="E5:G5"/>
    <mergeCell ref="H5:I5"/>
    <mergeCell ref="J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/>
  </sheetPr>
  <dimension ref="A1:I18"/>
  <sheetViews>
    <sheetView zoomScale="70" zoomScaleNormal="70" zoomScalePageLayoutView="0" workbookViewId="0" topLeftCell="A1">
      <selection activeCell="J1" sqref="J1"/>
    </sheetView>
  </sheetViews>
  <sheetFormatPr defaultColWidth="8.8515625" defaultRowHeight="12.75"/>
  <cols>
    <col min="1" max="1" width="4.140625" style="410" customWidth="1"/>
    <col min="2" max="2" width="22.140625" style="410" customWidth="1"/>
    <col min="3" max="3" width="33.28125" style="410" customWidth="1"/>
    <col min="4" max="6" width="12.7109375" style="410" customWidth="1"/>
    <col min="7" max="9" width="17.140625" style="410" customWidth="1"/>
    <col min="10" max="16384" width="8.8515625" style="410" customWidth="1"/>
  </cols>
  <sheetData>
    <row r="1" spans="1:9" ht="12.75">
      <c r="A1" s="409" t="s">
        <v>721</v>
      </c>
      <c r="B1" s="409"/>
      <c r="C1" s="409"/>
      <c r="D1" s="409"/>
      <c r="E1" s="409"/>
      <c r="F1" s="409"/>
      <c r="G1" s="409"/>
      <c r="H1" s="432" t="s">
        <v>755</v>
      </c>
      <c r="I1" s="409"/>
    </row>
    <row r="2" spans="1:9" ht="12.75">
      <c r="A2" s="433" t="s">
        <v>743</v>
      </c>
      <c r="B2" s="409"/>
      <c r="C2" s="409"/>
      <c r="D2" s="409"/>
      <c r="E2" s="409"/>
      <c r="F2" s="409"/>
      <c r="G2" s="436"/>
      <c r="H2" s="436" t="s">
        <v>744</v>
      </c>
      <c r="I2" s="436"/>
    </row>
    <row r="3" spans="1:8" ht="33.75" customHeight="1">
      <c r="A3" s="433"/>
      <c r="B3" s="707" t="s">
        <v>773</v>
      </c>
      <c r="C3" s="707"/>
      <c r="D3" s="707"/>
      <c r="E3" s="707"/>
      <c r="F3" s="707"/>
      <c r="G3" s="707"/>
      <c r="H3" s="707"/>
    </row>
    <row r="4" spans="1:7" ht="7.5" customHeight="1">
      <c r="A4" s="409"/>
      <c r="B4" s="409"/>
      <c r="C4" s="409"/>
      <c r="D4" s="409"/>
      <c r="E4" s="409"/>
      <c r="F4" s="409"/>
      <c r="G4" s="409"/>
    </row>
    <row r="5" spans="1:9" ht="72" customHeight="1">
      <c r="A5" s="708" t="s">
        <v>635</v>
      </c>
      <c r="B5" s="700" t="s">
        <v>722</v>
      </c>
      <c r="C5" s="700" t="s">
        <v>702</v>
      </c>
      <c r="D5" s="713" t="s">
        <v>723</v>
      </c>
      <c r="E5" s="714"/>
      <c r="F5" s="718"/>
      <c r="G5" s="700" t="s">
        <v>724</v>
      </c>
      <c r="H5" s="700" t="s">
        <v>776</v>
      </c>
      <c r="I5" s="700" t="s">
        <v>726</v>
      </c>
    </row>
    <row r="6" spans="1:9" ht="66.75" customHeight="1">
      <c r="A6" s="709"/>
      <c r="B6" s="710"/>
      <c r="C6" s="710"/>
      <c r="D6" s="425" t="s">
        <v>769</v>
      </c>
      <c r="E6" s="425" t="s">
        <v>770</v>
      </c>
      <c r="F6" s="426" t="s">
        <v>771</v>
      </c>
      <c r="G6" s="700"/>
      <c r="H6" s="700"/>
      <c r="I6" s="700"/>
    </row>
    <row r="7" spans="1:9" ht="12.75">
      <c r="A7" s="427">
        <v>1</v>
      </c>
      <c r="B7" s="427">
        <v>2</v>
      </c>
      <c r="C7" s="427">
        <v>3</v>
      </c>
      <c r="D7" s="429">
        <v>4</v>
      </c>
      <c r="E7" s="429">
        <v>5</v>
      </c>
      <c r="F7" s="429">
        <v>6</v>
      </c>
      <c r="G7" s="427">
        <v>7</v>
      </c>
      <c r="H7" s="428">
        <v>8</v>
      </c>
      <c r="I7" s="427">
        <v>9</v>
      </c>
    </row>
    <row r="8" spans="1:9" ht="27" customHeight="1">
      <c r="A8" s="462">
        <v>1</v>
      </c>
      <c r="B8" s="452" t="s">
        <v>756</v>
      </c>
      <c r="C8" s="452" t="s">
        <v>757</v>
      </c>
      <c r="D8" s="419"/>
      <c r="E8" s="419"/>
      <c r="F8" s="437">
        <v>2</v>
      </c>
      <c r="G8" s="437">
        <v>1</v>
      </c>
      <c r="H8" s="446"/>
      <c r="I8" s="458"/>
    </row>
    <row r="9" spans="1:9" ht="25.5">
      <c r="A9" s="462">
        <v>2</v>
      </c>
      <c r="B9" s="452" t="s">
        <v>758</v>
      </c>
      <c r="C9" s="452" t="s">
        <v>759</v>
      </c>
      <c r="D9" s="419"/>
      <c r="E9" s="437">
        <v>1</v>
      </c>
      <c r="F9" s="437">
        <v>1</v>
      </c>
      <c r="G9" s="437">
        <v>1</v>
      </c>
      <c r="H9" s="449"/>
      <c r="I9" s="459"/>
    </row>
    <row r="10" spans="1:9" ht="27" customHeight="1">
      <c r="A10" s="462">
        <v>3</v>
      </c>
      <c r="B10" s="452" t="s">
        <v>760</v>
      </c>
      <c r="C10" s="452" t="s">
        <v>761</v>
      </c>
      <c r="D10" s="419"/>
      <c r="E10" s="419"/>
      <c r="F10" s="437">
        <v>3</v>
      </c>
      <c r="G10" s="437">
        <v>2</v>
      </c>
      <c r="H10" s="448">
        <v>15</v>
      </c>
      <c r="I10" s="454">
        <v>0.333</v>
      </c>
    </row>
    <row r="11" spans="1:9" ht="30.75" customHeight="1">
      <c r="A11" s="462">
        <v>4</v>
      </c>
      <c r="B11" s="452" t="s">
        <v>778</v>
      </c>
      <c r="C11" s="452" t="s">
        <v>754</v>
      </c>
      <c r="D11" s="437">
        <v>2</v>
      </c>
      <c r="E11" s="419"/>
      <c r="F11" s="437">
        <v>1</v>
      </c>
      <c r="G11" s="437">
        <v>1</v>
      </c>
      <c r="H11" s="449"/>
      <c r="I11" s="459"/>
    </row>
    <row r="12" spans="1:9" ht="12.75">
      <c r="A12" s="462">
        <v>5</v>
      </c>
      <c r="B12" s="412"/>
      <c r="C12" s="412"/>
      <c r="D12" s="419"/>
      <c r="E12" s="419"/>
      <c r="F12" s="419"/>
      <c r="G12" s="412"/>
      <c r="H12" s="449"/>
      <c r="I12" s="459"/>
    </row>
    <row r="13" spans="1:9" ht="31.5" customHeight="1">
      <c r="A13" s="423" t="s">
        <v>716</v>
      </c>
      <c r="B13" s="412"/>
      <c r="C13" s="412"/>
      <c r="D13" s="419"/>
      <c r="E13" s="419"/>
      <c r="F13" s="419"/>
      <c r="G13" s="412"/>
      <c r="H13" s="449"/>
      <c r="I13" s="459"/>
    </row>
    <row r="14" spans="1:9" ht="12.75">
      <c r="A14" s="715" t="s">
        <v>15</v>
      </c>
      <c r="B14" s="715"/>
      <c r="C14" s="715"/>
      <c r="D14" s="715"/>
      <c r="E14" s="715"/>
      <c r="F14" s="716"/>
      <c r="G14" s="463">
        <v>5</v>
      </c>
      <c r="H14" s="451"/>
      <c r="I14" s="460"/>
    </row>
    <row r="16" spans="2:6" ht="12.75">
      <c r="B16" s="722" t="s">
        <v>717</v>
      </c>
      <c r="C16" s="722"/>
      <c r="E16" s="723" t="s">
        <v>718</v>
      </c>
      <c r="F16" s="723"/>
    </row>
    <row r="17" spans="2:3" ht="12.75">
      <c r="B17" s="416"/>
      <c r="C17" s="416"/>
    </row>
    <row r="18" spans="2:6" ht="12.75">
      <c r="B18" s="722" t="s">
        <v>719</v>
      </c>
      <c r="C18" s="722"/>
      <c r="E18" s="417" t="s">
        <v>720</v>
      </c>
      <c r="F18" s="417"/>
    </row>
  </sheetData>
  <sheetProtection/>
  <mergeCells count="12">
    <mergeCell ref="I5:I6"/>
    <mergeCell ref="A14:F14"/>
    <mergeCell ref="B16:C16"/>
    <mergeCell ref="E16:F16"/>
    <mergeCell ref="B18:C18"/>
    <mergeCell ref="B3:H3"/>
    <mergeCell ref="A5:A6"/>
    <mergeCell ref="B5:B6"/>
    <mergeCell ref="C5:C6"/>
    <mergeCell ref="D5:F5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/>
  </sheetPr>
  <dimension ref="A1:J16"/>
  <sheetViews>
    <sheetView zoomScale="70" zoomScaleNormal="70" zoomScalePageLayoutView="0" workbookViewId="0" topLeftCell="A1">
      <selection activeCell="J1" sqref="J1"/>
    </sheetView>
  </sheetViews>
  <sheetFormatPr defaultColWidth="8.8515625" defaultRowHeight="12.75"/>
  <cols>
    <col min="1" max="1" width="3.8515625" style="410" customWidth="1"/>
    <col min="2" max="2" width="21.00390625" style="410" customWidth="1"/>
    <col min="3" max="3" width="17.00390625" style="410" customWidth="1"/>
    <col min="4" max="6" width="14.7109375" style="410" customWidth="1"/>
    <col min="7" max="7" width="13.57421875" style="410" customWidth="1"/>
    <col min="8" max="8" width="14.421875" style="410" customWidth="1"/>
    <col min="9" max="9" width="17.00390625" style="410" customWidth="1"/>
    <col min="10" max="16384" width="8.8515625" style="410" customWidth="1"/>
  </cols>
  <sheetData>
    <row r="1" spans="1:10" ht="12.75">
      <c r="A1" s="409" t="s">
        <v>727</v>
      </c>
      <c r="B1" s="409"/>
      <c r="C1" s="409"/>
      <c r="D1" s="409"/>
      <c r="E1" s="409"/>
      <c r="F1" s="409"/>
      <c r="G1" s="409"/>
      <c r="H1" s="432" t="s">
        <v>762</v>
      </c>
      <c r="I1" s="409"/>
      <c r="J1" s="409"/>
    </row>
    <row r="2" spans="1:10" ht="12.75">
      <c r="A2" s="433" t="s">
        <v>743</v>
      </c>
      <c r="B2" s="409"/>
      <c r="C2" s="409"/>
      <c r="D2" s="409"/>
      <c r="E2" s="409"/>
      <c r="F2" s="409"/>
      <c r="G2" s="434"/>
      <c r="H2" s="434" t="s">
        <v>744</v>
      </c>
      <c r="I2" s="434"/>
      <c r="J2" s="409"/>
    </row>
    <row r="3" spans="1:9" ht="81" customHeight="1">
      <c r="A3" s="433"/>
      <c r="B3" s="717" t="s">
        <v>780</v>
      </c>
      <c r="C3" s="724"/>
      <c r="D3" s="724"/>
      <c r="E3" s="724"/>
      <c r="F3" s="724"/>
      <c r="G3" s="724"/>
      <c r="H3" s="724"/>
      <c r="I3" s="409"/>
    </row>
    <row r="4" spans="1:9" ht="72" customHeight="1">
      <c r="A4" s="708" t="s">
        <v>635</v>
      </c>
      <c r="B4" s="700" t="s">
        <v>728</v>
      </c>
      <c r="C4" s="700" t="s">
        <v>729</v>
      </c>
      <c r="D4" s="713" t="s">
        <v>779</v>
      </c>
      <c r="E4" s="714"/>
      <c r="F4" s="714"/>
      <c r="G4" s="700" t="s">
        <v>730</v>
      </c>
      <c r="H4" s="700" t="s">
        <v>777</v>
      </c>
      <c r="I4" s="700" t="s">
        <v>726</v>
      </c>
    </row>
    <row r="5" spans="1:9" ht="87.75" customHeight="1">
      <c r="A5" s="709"/>
      <c r="B5" s="710"/>
      <c r="C5" s="710"/>
      <c r="D5" s="425" t="s">
        <v>769</v>
      </c>
      <c r="E5" s="425" t="s">
        <v>770</v>
      </c>
      <c r="F5" s="426" t="s">
        <v>771</v>
      </c>
      <c r="G5" s="700"/>
      <c r="H5" s="700"/>
      <c r="I5" s="700"/>
    </row>
    <row r="6" spans="1:9" ht="12.75">
      <c r="A6" s="427">
        <v>1</v>
      </c>
      <c r="B6" s="427">
        <v>2</v>
      </c>
      <c r="C6" s="427">
        <v>3</v>
      </c>
      <c r="D6" s="427">
        <v>4</v>
      </c>
      <c r="E6" s="427">
        <v>5</v>
      </c>
      <c r="F6" s="427">
        <v>6</v>
      </c>
      <c r="G6" s="427">
        <v>7</v>
      </c>
      <c r="H6" s="427">
        <v>8</v>
      </c>
      <c r="I6" s="427">
        <v>9</v>
      </c>
    </row>
    <row r="7" spans="1:9" ht="32.25" customHeight="1">
      <c r="A7" s="462">
        <v>1</v>
      </c>
      <c r="B7" s="461" t="s">
        <v>763</v>
      </c>
      <c r="C7" s="461" t="s">
        <v>764</v>
      </c>
      <c r="D7" s="435">
        <v>1</v>
      </c>
      <c r="E7" s="435">
        <v>1</v>
      </c>
      <c r="F7" s="435">
        <v>2</v>
      </c>
      <c r="G7" s="435">
        <v>2</v>
      </c>
      <c r="H7" s="455"/>
      <c r="I7" s="458"/>
    </row>
    <row r="8" spans="1:9" ht="39.75" customHeight="1">
      <c r="A8" s="462">
        <v>2</v>
      </c>
      <c r="B8" s="461" t="s">
        <v>765</v>
      </c>
      <c r="C8" s="461" t="s">
        <v>766</v>
      </c>
      <c r="D8" s="412"/>
      <c r="E8" s="412"/>
      <c r="F8" s="435">
        <v>2</v>
      </c>
      <c r="G8" s="435">
        <v>1</v>
      </c>
      <c r="H8" s="456">
        <v>30</v>
      </c>
      <c r="I8" s="454">
        <v>0.167</v>
      </c>
    </row>
    <row r="9" spans="1:9" ht="33.75" customHeight="1">
      <c r="A9" s="462">
        <v>3</v>
      </c>
      <c r="B9" s="461" t="s">
        <v>767</v>
      </c>
      <c r="C9" s="461" t="s">
        <v>768</v>
      </c>
      <c r="D9" s="412"/>
      <c r="E9" s="412"/>
      <c r="F9" s="435">
        <v>3</v>
      </c>
      <c r="G9" s="435">
        <v>2</v>
      </c>
      <c r="H9" s="457"/>
      <c r="I9" s="459"/>
    </row>
    <row r="10" spans="1:9" ht="12.75">
      <c r="A10" s="462">
        <v>4</v>
      </c>
      <c r="B10" s="412"/>
      <c r="C10" s="412"/>
      <c r="D10" s="412"/>
      <c r="E10" s="412"/>
      <c r="F10" s="412"/>
      <c r="G10" s="421"/>
      <c r="H10" s="457"/>
      <c r="I10" s="459"/>
    </row>
    <row r="11" spans="1:9" ht="25.5" customHeight="1">
      <c r="A11" s="423" t="s">
        <v>716</v>
      </c>
      <c r="B11" s="412"/>
      <c r="C11" s="412"/>
      <c r="D11" s="412"/>
      <c r="E11" s="412"/>
      <c r="F11" s="412"/>
      <c r="G11" s="421"/>
      <c r="H11" s="457"/>
      <c r="I11" s="459"/>
    </row>
    <row r="12" spans="1:9" ht="12.75">
      <c r="A12" s="719" t="s">
        <v>15</v>
      </c>
      <c r="B12" s="720"/>
      <c r="C12" s="720"/>
      <c r="D12" s="720"/>
      <c r="E12" s="720"/>
      <c r="F12" s="720"/>
      <c r="G12" s="453">
        <v>5</v>
      </c>
      <c r="H12" s="451"/>
      <c r="I12" s="460"/>
    </row>
    <row r="14" spans="2:5" ht="12.75">
      <c r="B14" s="722" t="s">
        <v>717</v>
      </c>
      <c r="C14" s="722"/>
      <c r="D14" s="722"/>
      <c r="E14" s="417" t="s">
        <v>718</v>
      </c>
    </row>
    <row r="15" spans="2:4" ht="12.75">
      <c r="B15" s="416"/>
      <c r="C15" s="416"/>
      <c r="D15" s="416"/>
    </row>
    <row r="16" spans="2:6" ht="12.75">
      <c r="B16" s="722" t="s">
        <v>719</v>
      </c>
      <c r="C16" s="722"/>
      <c r="D16" s="722"/>
      <c r="E16" s="417" t="s">
        <v>720</v>
      </c>
      <c r="F16" s="417"/>
    </row>
  </sheetData>
  <sheetProtection/>
  <mergeCells count="11">
    <mergeCell ref="H4:H5"/>
    <mergeCell ref="I4:I5"/>
    <mergeCell ref="A12:F12"/>
    <mergeCell ref="B14:D14"/>
    <mergeCell ref="B16:D16"/>
    <mergeCell ref="B3:H3"/>
    <mergeCell ref="A4:A5"/>
    <mergeCell ref="B4:B5"/>
    <mergeCell ref="C4:C5"/>
    <mergeCell ref="D4:F4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T10"/>
  <sheetViews>
    <sheetView view="pageBreakPreview" zoomScaleNormal="85" zoomScaleSheetLayoutView="100" zoomScalePageLayoutView="0" workbookViewId="0" topLeftCell="A1">
      <selection activeCell="E34" sqref="E34"/>
    </sheetView>
  </sheetViews>
  <sheetFormatPr defaultColWidth="9.140625" defaultRowHeight="12.75"/>
  <cols>
    <col min="1" max="1" width="3.28125" style="0" bestFit="1" customWidth="1"/>
    <col min="2" max="2" width="47.28125" style="0" bestFit="1" customWidth="1"/>
    <col min="3" max="3" width="16.8515625" style="0" customWidth="1"/>
    <col min="4" max="4" width="18.00390625" style="0" customWidth="1"/>
    <col min="5" max="5" width="16.421875" style="0" customWidth="1"/>
    <col min="6" max="6" width="15.57421875" style="0" customWidth="1"/>
    <col min="7" max="9" width="14.7109375" style="0" customWidth="1"/>
  </cols>
  <sheetData>
    <row r="1" spans="2:6" ht="12.75">
      <c r="B1" s="514" t="s">
        <v>24</v>
      </c>
      <c r="C1" s="514"/>
      <c r="D1" s="514"/>
      <c r="E1" s="22"/>
      <c r="F1" s="22"/>
    </row>
    <row r="2" spans="2:20" ht="12.75">
      <c r="B2" s="515" t="s">
        <v>791</v>
      </c>
      <c r="C2" s="515"/>
      <c r="D2" s="515"/>
      <c r="E2" s="515"/>
      <c r="F2" s="5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2.75" customHeight="1">
      <c r="B3" s="515" t="s">
        <v>788</v>
      </c>
      <c r="C3" s="515"/>
      <c r="D3" s="515"/>
      <c r="E3" s="515"/>
      <c r="F3" s="5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8" ht="33" customHeight="1">
      <c r="A4" s="516" t="s">
        <v>251</v>
      </c>
      <c r="B4" s="516"/>
      <c r="C4" s="516"/>
      <c r="D4" s="516"/>
      <c r="E4" s="516"/>
      <c r="F4" s="516"/>
      <c r="G4" s="9"/>
      <c r="H4" s="1"/>
    </row>
    <row r="5" spans="1:8" ht="18.75" customHeight="1">
      <c r="A5" s="215"/>
      <c r="B5" s="215"/>
      <c r="C5" s="222"/>
      <c r="D5" s="513" t="s">
        <v>19</v>
      </c>
      <c r="E5" s="513"/>
      <c r="F5" s="513"/>
      <c r="G5" s="2"/>
      <c r="H5" s="1"/>
    </row>
    <row r="6" spans="1:8" ht="78" customHeight="1">
      <c r="A6" s="223" t="s">
        <v>252</v>
      </c>
      <c r="B6" s="224" t="s">
        <v>253</v>
      </c>
      <c r="C6" s="224" t="s">
        <v>20</v>
      </c>
      <c r="D6" s="225" t="s">
        <v>21</v>
      </c>
      <c r="E6" s="225" t="s">
        <v>22</v>
      </c>
      <c r="F6" s="225" t="s">
        <v>23</v>
      </c>
      <c r="G6" s="2"/>
      <c r="H6" s="1"/>
    </row>
    <row r="7" spans="1:8" ht="15">
      <c r="A7" s="226" t="s">
        <v>130</v>
      </c>
      <c r="B7" s="226" t="s">
        <v>169</v>
      </c>
      <c r="C7" s="227" t="s">
        <v>520</v>
      </c>
      <c r="D7" s="227" t="s">
        <v>521</v>
      </c>
      <c r="E7" s="227" t="s">
        <v>522</v>
      </c>
      <c r="F7" s="227" t="s">
        <v>523</v>
      </c>
      <c r="G7" s="2"/>
      <c r="H7" s="1"/>
    </row>
    <row r="8" spans="1:8" ht="23.25" customHeight="1">
      <c r="A8" s="43"/>
      <c r="B8" s="45" t="s">
        <v>250</v>
      </c>
      <c r="C8" s="44">
        <f>D8+E8</f>
        <v>5</v>
      </c>
      <c r="D8" s="44">
        <v>1</v>
      </c>
      <c r="E8" s="44">
        <v>4</v>
      </c>
      <c r="F8" s="44">
        <v>4</v>
      </c>
      <c r="G8" s="2"/>
      <c r="H8" s="1"/>
    </row>
    <row r="9" spans="3:8" ht="12.75">
      <c r="C9" s="1"/>
      <c r="D9" s="2"/>
      <c r="E9" s="2"/>
      <c r="F9" s="2"/>
      <c r="G9" s="2"/>
      <c r="H9" s="1"/>
    </row>
    <row r="10" spans="3:8" ht="12.75">
      <c r="C10" s="1"/>
      <c r="D10" s="1"/>
      <c r="E10" s="1"/>
      <c r="F10" s="1"/>
      <c r="G10" s="1"/>
      <c r="H10" s="1"/>
    </row>
  </sheetData>
  <sheetProtection/>
  <mergeCells count="5">
    <mergeCell ref="D5:F5"/>
    <mergeCell ref="B1:D1"/>
    <mergeCell ref="B2:F2"/>
    <mergeCell ref="B3:F3"/>
    <mergeCell ref="A4:F4"/>
  </mergeCells>
  <printOptions horizontalCentered="1"/>
  <pageMargins left="0.1968503937007874" right="0.1968503937007874" top="0.5905511811023623" bottom="0.5905511811023623" header="0.3937007874015748" footer="0.3937007874015748"/>
  <pageSetup firstPageNumber="8" useFirstPageNumber="1" horizontalDpi="600" verticalDpi="6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J19"/>
  <sheetViews>
    <sheetView view="pageBreakPreview" zoomScale="60" zoomScaleNormal="70" zoomScalePageLayoutView="0" workbookViewId="0" topLeftCell="A4">
      <selection activeCell="A4" sqref="A4:J4"/>
    </sheetView>
  </sheetViews>
  <sheetFormatPr defaultColWidth="9.140625" defaultRowHeight="12.75"/>
  <cols>
    <col min="1" max="1" width="3.421875" style="0" bestFit="1" customWidth="1"/>
    <col min="2" max="2" width="45.7109375" style="0" customWidth="1"/>
    <col min="3" max="3" width="40.421875" style="0" customWidth="1"/>
    <col min="4" max="10" width="16.28125" style="0" customWidth="1"/>
  </cols>
  <sheetData>
    <row r="1" spans="2:8" ht="12.75">
      <c r="B1" s="514" t="s">
        <v>39</v>
      </c>
      <c r="C1" s="514"/>
      <c r="D1" s="514"/>
      <c r="G1" s="514"/>
      <c r="H1" s="514"/>
    </row>
    <row r="2" spans="2:10" ht="15" customHeight="1">
      <c r="B2" s="515" t="s">
        <v>792</v>
      </c>
      <c r="C2" s="515"/>
      <c r="D2" s="515"/>
      <c r="E2" s="515"/>
      <c r="F2" s="515"/>
      <c r="G2" s="1"/>
      <c r="H2" s="1"/>
      <c r="I2" s="1"/>
      <c r="J2" s="1"/>
    </row>
    <row r="3" spans="2:10" ht="12.75">
      <c r="B3" s="515" t="s">
        <v>788</v>
      </c>
      <c r="C3" s="515"/>
      <c r="D3" s="515"/>
      <c r="E3" s="515"/>
      <c r="F3" s="515"/>
      <c r="G3" s="2"/>
      <c r="H3" s="2"/>
      <c r="I3" s="2"/>
      <c r="J3" s="2"/>
    </row>
    <row r="4" spans="1:10" ht="54.75" customHeight="1">
      <c r="A4" s="507" t="s">
        <v>793</v>
      </c>
      <c r="B4" s="507"/>
      <c r="C4" s="507"/>
      <c r="D4" s="507"/>
      <c r="E4" s="507"/>
      <c r="F4" s="507"/>
      <c r="G4" s="507"/>
      <c r="H4" s="507"/>
      <c r="I4" s="507"/>
      <c r="J4" s="507"/>
    </row>
    <row r="5" spans="1:10" ht="150">
      <c r="A5" s="206" t="s">
        <v>248</v>
      </c>
      <c r="B5" s="228" t="s">
        <v>254</v>
      </c>
      <c r="C5" s="229" t="s">
        <v>25</v>
      </c>
      <c r="D5" s="229" t="s">
        <v>26</v>
      </c>
      <c r="E5" s="229" t="s">
        <v>27</v>
      </c>
      <c r="F5" s="229" t="s">
        <v>28</v>
      </c>
      <c r="G5" s="229" t="s">
        <v>29</v>
      </c>
      <c r="H5" s="229" t="s">
        <v>30</v>
      </c>
      <c r="I5" s="229" t="s">
        <v>31</v>
      </c>
      <c r="J5" s="229" t="s">
        <v>32</v>
      </c>
    </row>
    <row r="6" spans="1:10" ht="15">
      <c r="A6" s="209" t="s">
        <v>130</v>
      </c>
      <c r="B6" s="228" t="s">
        <v>169</v>
      </c>
      <c r="C6" s="229" t="s">
        <v>249</v>
      </c>
      <c r="D6" s="229" t="s">
        <v>520</v>
      </c>
      <c r="E6" s="229" t="s">
        <v>521</v>
      </c>
      <c r="F6" s="229" t="s">
        <v>522</v>
      </c>
      <c r="G6" s="229" t="s">
        <v>523</v>
      </c>
      <c r="H6" s="229" t="s">
        <v>524</v>
      </c>
      <c r="I6" s="229" t="s">
        <v>525</v>
      </c>
      <c r="J6" s="229" t="s">
        <v>526</v>
      </c>
    </row>
    <row r="7" spans="1:10" ht="30" customHeight="1">
      <c r="A7" s="52"/>
      <c r="B7" s="48" t="s">
        <v>33</v>
      </c>
      <c r="C7" s="47" t="s">
        <v>34</v>
      </c>
      <c r="D7" s="12"/>
      <c r="E7" s="12"/>
      <c r="F7" s="12"/>
      <c r="G7" s="12"/>
      <c r="H7" s="12"/>
      <c r="I7" s="12"/>
      <c r="J7" s="12"/>
    </row>
    <row r="8" spans="1:10" ht="30" customHeight="1">
      <c r="A8" s="54"/>
      <c r="B8" s="49"/>
      <c r="C8" s="47" t="s">
        <v>255</v>
      </c>
      <c r="D8" s="8"/>
      <c r="E8" s="8"/>
      <c r="F8" s="8"/>
      <c r="G8" s="8"/>
      <c r="H8" s="8"/>
      <c r="I8" s="8"/>
      <c r="J8" s="8"/>
    </row>
    <row r="9" spans="1:10" ht="30" customHeight="1">
      <c r="A9" s="53"/>
      <c r="B9" s="50" t="s">
        <v>35</v>
      </c>
      <c r="C9" s="47" t="s">
        <v>34</v>
      </c>
      <c r="D9" s="12"/>
      <c r="E9" s="12"/>
      <c r="F9" s="12"/>
      <c r="G9" s="12"/>
      <c r="H9" s="12"/>
      <c r="I9" s="12"/>
      <c r="J9" s="12"/>
    </row>
    <row r="10" spans="1:10" ht="30" customHeight="1">
      <c r="A10" s="54"/>
      <c r="B10" s="49"/>
      <c r="C10" s="47" t="s">
        <v>255</v>
      </c>
      <c r="D10" s="8"/>
      <c r="E10" s="8"/>
      <c r="F10" s="8"/>
      <c r="G10" s="8"/>
      <c r="H10" s="8"/>
      <c r="I10" s="8"/>
      <c r="J10" s="8"/>
    </row>
    <row r="11" spans="1:10" ht="30" customHeight="1">
      <c r="A11" s="53"/>
      <c r="B11" s="50" t="s">
        <v>36</v>
      </c>
      <c r="C11" s="47" t="s">
        <v>34</v>
      </c>
      <c r="D11" s="12"/>
      <c r="E11" s="12"/>
      <c r="F11" s="12"/>
      <c r="G11" s="12"/>
      <c r="H11" s="12"/>
      <c r="I11" s="12"/>
      <c r="J11" s="12"/>
    </row>
    <row r="12" spans="1:10" ht="30" customHeight="1">
      <c r="A12" s="54"/>
      <c r="B12" s="49"/>
      <c r="C12" s="47" t="s">
        <v>255</v>
      </c>
      <c r="D12" s="8">
        <v>30</v>
      </c>
      <c r="E12" s="8">
        <v>6</v>
      </c>
      <c r="F12" s="8">
        <v>6</v>
      </c>
      <c r="G12" s="8"/>
      <c r="H12" s="8"/>
      <c r="I12" s="8"/>
      <c r="J12" s="8"/>
    </row>
    <row r="13" spans="1:10" ht="30" customHeight="1">
      <c r="A13" s="53"/>
      <c r="B13" s="50" t="s">
        <v>37</v>
      </c>
      <c r="C13" s="47" t="s">
        <v>34</v>
      </c>
      <c r="D13" s="12"/>
      <c r="E13" s="12"/>
      <c r="F13" s="12"/>
      <c r="G13" s="12"/>
      <c r="H13" s="12"/>
      <c r="I13" s="12"/>
      <c r="J13" s="12"/>
    </row>
    <row r="14" spans="1:10" ht="30" customHeight="1">
      <c r="A14" s="54"/>
      <c r="B14" s="49"/>
      <c r="C14" s="47" t="s">
        <v>255</v>
      </c>
      <c r="D14" s="8">
        <v>1</v>
      </c>
      <c r="E14" s="8">
        <v>1</v>
      </c>
      <c r="F14" s="8">
        <v>1</v>
      </c>
      <c r="G14" s="8"/>
      <c r="H14" s="8"/>
      <c r="I14" s="8"/>
      <c r="J14" s="8"/>
    </row>
    <row r="15" spans="1:10" ht="57">
      <c r="A15" s="53"/>
      <c r="B15" s="50" t="s">
        <v>38</v>
      </c>
      <c r="C15" s="47" t="s">
        <v>34</v>
      </c>
      <c r="D15" s="12"/>
      <c r="E15" s="12"/>
      <c r="F15" s="12"/>
      <c r="G15" s="12"/>
      <c r="H15" s="12"/>
      <c r="I15" s="12"/>
      <c r="J15" s="12"/>
    </row>
    <row r="16" spans="1:10" ht="36" customHeight="1">
      <c r="A16" s="54"/>
      <c r="B16" s="49"/>
      <c r="C16" s="47" t="s">
        <v>255</v>
      </c>
      <c r="D16" s="8"/>
      <c r="E16" s="8"/>
      <c r="F16" s="8"/>
      <c r="G16" s="8"/>
      <c r="H16" s="8"/>
      <c r="I16" s="8"/>
      <c r="J16" s="8"/>
    </row>
    <row r="17" spans="1:10" ht="18.75" customHeight="1">
      <c r="A17" s="230"/>
      <c r="B17" s="231" t="s">
        <v>15</v>
      </c>
      <c r="C17" s="232"/>
      <c r="D17" s="233">
        <f>SUM(D7:D16)</f>
        <v>31</v>
      </c>
      <c r="E17" s="233">
        <f aca="true" t="shared" si="0" ref="E17:J17">SUM(E7:E16)</f>
        <v>7</v>
      </c>
      <c r="F17" s="233">
        <f t="shared" si="0"/>
        <v>7</v>
      </c>
      <c r="G17" s="233">
        <f t="shared" si="0"/>
        <v>0</v>
      </c>
      <c r="H17" s="233">
        <f t="shared" si="0"/>
        <v>0</v>
      </c>
      <c r="I17" s="233">
        <f t="shared" si="0"/>
        <v>0</v>
      </c>
      <c r="J17" s="233">
        <f t="shared" si="0"/>
        <v>0</v>
      </c>
    </row>
    <row r="18" spans="1:10" ht="45">
      <c r="A18" s="234"/>
      <c r="B18" s="235" t="s">
        <v>422</v>
      </c>
      <c r="C18" s="232"/>
      <c r="D18" s="233">
        <f>D7+D9+D11+D13+D15</f>
        <v>0</v>
      </c>
      <c r="E18" s="233">
        <f aca="true" t="shared" si="1" ref="E18:J18">E7+E9+E11+E13+E15</f>
        <v>0</v>
      </c>
      <c r="F18" s="233">
        <f t="shared" si="1"/>
        <v>0</v>
      </c>
      <c r="G18" s="233">
        <f t="shared" si="1"/>
        <v>0</v>
      </c>
      <c r="H18" s="233">
        <f t="shared" si="1"/>
        <v>0</v>
      </c>
      <c r="I18" s="233">
        <f t="shared" si="1"/>
        <v>0</v>
      </c>
      <c r="J18" s="233">
        <f t="shared" si="1"/>
        <v>0</v>
      </c>
    </row>
    <row r="19" spans="2:10" ht="12.75">
      <c r="B19" s="1"/>
      <c r="C19" s="1"/>
      <c r="D19" s="2"/>
      <c r="E19" s="2"/>
      <c r="F19" s="2"/>
      <c r="G19" s="2"/>
      <c r="H19" s="2"/>
      <c r="I19" s="2"/>
      <c r="J19" s="2"/>
    </row>
  </sheetData>
  <sheetProtection/>
  <mergeCells count="5">
    <mergeCell ref="A4:J4"/>
    <mergeCell ref="B1:D1"/>
    <mergeCell ref="G1:H1"/>
    <mergeCell ref="B2:F2"/>
    <mergeCell ref="B3:F3"/>
  </mergeCells>
  <printOptions horizontalCentered="1"/>
  <pageMargins left="0.1968503937007874" right="0.1968503937007874" top="0.5905511811023623" bottom="0.5905511811023623" header="0.3937007874015748" footer="0.3937007874015748"/>
  <pageSetup firstPageNumber="9" useFirstPageNumber="1" horizontalDpi="600" verticalDpi="600" orientation="landscape" paperSize="9" scale="7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24"/>
  <sheetViews>
    <sheetView view="pageBreakPreview" zoomScaleNormal="70" zoomScaleSheetLayoutView="100" zoomScalePageLayoutView="0" workbookViewId="0" topLeftCell="A6">
      <selection activeCell="G23" sqref="G23"/>
    </sheetView>
  </sheetViews>
  <sheetFormatPr defaultColWidth="9.140625" defaultRowHeight="12.75"/>
  <cols>
    <col min="1" max="1" width="3.28125" style="0" customWidth="1"/>
    <col min="2" max="2" width="54.00390625" style="0" customWidth="1"/>
    <col min="3" max="7" width="18.8515625" style="0" customWidth="1"/>
  </cols>
  <sheetData>
    <row r="1" spans="2:7" ht="12.75">
      <c r="B1" s="514" t="s">
        <v>256</v>
      </c>
      <c r="C1" s="514"/>
      <c r="F1" s="1"/>
      <c r="G1" s="1"/>
    </row>
    <row r="2" spans="2:7" ht="12.75">
      <c r="B2" s="515" t="s">
        <v>792</v>
      </c>
      <c r="C2" s="515"/>
      <c r="D2" s="515"/>
      <c r="E2" s="515"/>
      <c r="F2" s="1"/>
      <c r="G2" s="1"/>
    </row>
    <row r="3" spans="2:7" ht="12.75">
      <c r="B3" s="515" t="s">
        <v>788</v>
      </c>
      <c r="C3" s="515"/>
      <c r="D3" s="515"/>
      <c r="E3" s="515"/>
      <c r="F3" s="1"/>
      <c r="G3" s="1"/>
    </row>
    <row r="4" spans="2:7" ht="55.5" customHeight="1">
      <c r="B4" s="507" t="s">
        <v>794</v>
      </c>
      <c r="C4" s="507"/>
      <c r="D4" s="507"/>
      <c r="E4" s="507"/>
      <c r="F4" s="507"/>
      <c r="G4" s="507"/>
    </row>
    <row r="5" spans="2:7" ht="15.75">
      <c r="B5" s="81" t="s">
        <v>613</v>
      </c>
      <c r="C5" s="29"/>
      <c r="D5" s="29"/>
      <c r="E5" s="29"/>
      <c r="F5" s="29"/>
      <c r="G5" s="30"/>
    </row>
    <row r="6" spans="1:7" ht="63.75">
      <c r="A6" s="517" t="s">
        <v>248</v>
      </c>
      <c r="B6" s="236" t="s">
        <v>40</v>
      </c>
      <c r="C6" s="236" t="s">
        <v>41</v>
      </c>
      <c r="D6" s="236" t="s">
        <v>42</v>
      </c>
      <c r="E6" s="517" t="s">
        <v>43</v>
      </c>
      <c r="F6" s="517"/>
      <c r="G6" s="517"/>
    </row>
    <row r="7" spans="1:7" ht="33" customHeight="1">
      <c r="A7" s="517"/>
      <c r="B7" s="223"/>
      <c r="C7" s="223"/>
      <c r="D7" s="223"/>
      <c r="E7" s="206" t="s">
        <v>44</v>
      </c>
      <c r="F7" s="206" t="s">
        <v>45</v>
      </c>
      <c r="G7" s="206" t="s">
        <v>46</v>
      </c>
    </row>
    <row r="8" spans="1:7" ht="12.75">
      <c r="A8" s="209" t="s">
        <v>130</v>
      </c>
      <c r="B8" s="206" t="s">
        <v>169</v>
      </c>
      <c r="C8" s="206" t="s">
        <v>520</v>
      </c>
      <c r="D8" s="206" t="s">
        <v>521</v>
      </c>
      <c r="E8" s="206" t="s">
        <v>522</v>
      </c>
      <c r="F8" s="206" t="s">
        <v>523</v>
      </c>
      <c r="G8" s="206" t="s">
        <v>524</v>
      </c>
    </row>
    <row r="9" spans="1:7" ht="25.5">
      <c r="A9" s="51"/>
      <c r="B9" s="56" t="s">
        <v>47</v>
      </c>
      <c r="C9" s="57">
        <v>3</v>
      </c>
      <c r="D9" s="57"/>
      <c r="E9" s="57">
        <v>1</v>
      </c>
      <c r="F9" s="57">
        <v>2</v>
      </c>
      <c r="G9" s="57"/>
    </row>
    <row r="10" spans="1:7" ht="12.75" customHeight="1">
      <c r="A10" s="51"/>
      <c r="B10" s="58" t="s">
        <v>48</v>
      </c>
      <c r="C10" s="57">
        <v>4</v>
      </c>
      <c r="D10" s="57"/>
      <c r="E10" s="57"/>
      <c r="F10" s="57">
        <v>4</v>
      </c>
      <c r="G10" s="57"/>
    </row>
    <row r="11" spans="1:7" ht="12.75">
      <c r="A11" s="51"/>
      <c r="B11" s="58" t="s">
        <v>49</v>
      </c>
      <c r="C11" s="57">
        <f aca="true" t="shared" si="0" ref="C11:C22">D11+E11+F11+G11</f>
        <v>0</v>
      </c>
      <c r="D11" s="57"/>
      <c r="E11" s="57"/>
      <c r="F11" s="57"/>
      <c r="G11" s="57"/>
    </row>
    <row r="12" spans="1:7" ht="12.75">
      <c r="A12" s="51"/>
      <c r="B12" s="58" t="s">
        <v>50</v>
      </c>
      <c r="C12" s="57">
        <f t="shared" si="0"/>
        <v>0</v>
      </c>
      <c r="D12" s="57"/>
      <c r="E12" s="57"/>
      <c r="F12" s="57"/>
      <c r="G12" s="57"/>
    </row>
    <row r="13" spans="1:7" ht="38.25">
      <c r="A13" s="51"/>
      <c r="B13" s="58" t="s">
        <v>51</v>
      </c>
      <c r="C13" s="57">
        <f t="shared" si="0"/>
        <v>0</v>
      </c>
      <c r="D13" s="57"/>
      <c r="E13" s="57"/>
      <c r="F13" s="57"/>
      <c r="G13" s="57"/>
    </row>
    <row r="14" spans="1:7" ht="25.5">
      <c r="A14" s="51"/>
      <c r="B14" s="58" t="s">
        <v>52</v>
      </c>
      <c r="C14" s="57">
        <f t="shared" si="0"/>
        <v>0</v>
      </c>
      <c r="D14" s="57"/>
      <c r="E14" s="57"/>
      <c r="F14" s="57"/>
      <c r="G14" s="57"/>
    </row>
    <row r="15" spans="1:7" ht="12.75">
      <c r="A15" s="51"/>
      <c r="B15" s="58" t="s">
        <v>53</v>
      </c>
      <c r="C15" s="57">
        <v>2</v>
      </c>
      <c r="D15" s="57"/>
      <c r="E15" s="57"/>
      <c r="F15" s="57">
        <v>2</v>
      </c>
      <c r="G15" s="57"/>
    </row>
    <row r="16" spans="1:7" ht="25.5">
      <c r="A16" s="51"/>
      <c r="B16" s="58" t="s">
        <v>54</v>
      </c>
      <c r="C16" s="57">
        <f t="shared" si="0"/>
        <v>0</v>
      </c>
      <c r="D16" s="57"/>
      <c r="E16" s="57"/>
      <c r="F16" s="57"/>
      <c r="G16" s="57"/>
    </row>
    <row r="17" spans="1:7" ht="12.75">
      <c r="A17" s="51"/>
      <c r="B17" s="58" t="s">
        <v>55</v>
      </c>
      <c r="C17" s="57">
        <v>3</v>
      </c>
      <c r="D17" s="57"/>
      <c r="E17" s="57">
        <v>2</v>
      </c>
      <c r="F17" s="57">
        <v>1</v>
      </c>
      <c r="G17" s="57"/>
    </row>
    <row r="18" spans="1:7" ht="12.75">
      <c r="A18" s="51"/>
      <c r="B18" s="58" t="s">
        <v>56</v>
      </c>
      <c r="C18" s="57">
        <v>1</v>
      </c>
      <c r="D18" s="57">
        <v>1</v>
      </c>
      <c r="E18" s="57"/>
      <c r="F18" s="57"/>
      <c r="G18" s="57"/>
    </row>
    <row r="19" spans="1:7" ht="12.75">
      <c r="A19" s="51"/>
      <c r="B19" s="58" t="s">
        <v>57</v>
      </c>
      <c r="C19" s="57">
        <f t="shared" si="0"/>
        <v>0</v>
      </c>
      <c r="D19" s="57"/>
      <c r="E19" s="57"/>
      <c r="F19" s="57"/>
      <c r="G19" s="57"/>
    </row>
    <row r="20" spans="1:7" ht="12.75">
      <c r="A20" s="51"/>
      <c r="B20" s="58" t="s">
        <v>58</v>
      </c>
      <c r="C20" s="57">
        <v>2</v>
      </c>
      <c r="D20" s="57"/>
      <c r="E20" s="57">
        <v>1</v>
      </c>
      <c r="F20" s="57">
        <v>1</v>
      </c>
      <c r="G20" s="57"/>
    </row>
    <row r="21" spans="1:7" ht="12.75">
      <c r="A21" s="51"/>
      <c r="B21" s="58" t="s">
        <v>59</v>
      </c>
      <c r="C21" s="57">
        <v>42</v>
      </c>
      <c r="D21" s="57">
        <v>2</v>
      </c>
      <c r="E21" s="57">
        <v>16</v>
      </c>
      <c r="F21" s="57">
        <v>9</v>
      </c>
      <c r="G21" s="57">
        <v>15</v>
      </c>
    </row>
    <row r="22" spans="1:7" ht="51">
      <c r="A22" s="51"/>
      <c r="B22" s="58" t="s">
        <v>60</v>
      </c>
      <c r="C22" s="57">
        <f t="shared" si="0"/>
        <v>0</v>
      </c>
      <c r="D22" s="57"/>
      <c r="E22" s="57"/>
      <c r="F22" s="57"/>
      <c r="G22" s="57"/>
    </row>
    <row r="23" spans="1:7" ht="12.75">
      <c r="A23" s="209"/>
      <c r="B23" s="237" t="s">
        <v>15</v>
      </c>
      <c r="C23" s="238">
        <f>SUM(C9:C22)</f>
        <v>57</v>
      </c>
      <c r="D23" s="238">
        <f>SUM(D9:D22)</f>
        <v>3</v>
      </c>
      <c r="E23" s="238">
        <f>SUM(E9:E22)</f>
        <v>20</v>
      </c>
      <c r="F23" s="238">
        <f>SUM(F9:F22)</f>
        <v>19</v>
      </c>
      <c r="G23" s="238">
        <f>SUM(G9:G22)</f>
        <v>15</v>
      </c>
    </row>
    <row r="24" spans="2:7" ht="12.75">
      <c r="B24" s="32"/>
      <c r="C24" s="33"/>
      <c r="D24" s="33"/>
      <c r="E24" s="33"/>
      <c r="F24" s="33"/>
      <c r="G24" s="33"/>
    </row>
  </sheetData>
  <sheetProtection/>
  <mergeCells count="6">
    <mergeCell ref="E6:G6"/>
    <mergeCell ref="A6:A7"/>
    <mergeCell ref="B1:C1"/>
    <mergeCell ref="B2:E2"/>
    <mergeCell ref="B3:E3"/>
    <mergeCell ref="B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H40"/>
  <sheetViews>
    <sheetView view="pageBreakPreview" zoomScale="80" zoomScaleNormal="55" zoomScaleSheetLayoutView="80" zoomScalePageLayoutView="0" workbookViewId="0" topLeftCell="A1">
      <selection activeCell="H39" sqref="H39"/>
    </sheetView>
  </sheetViews>
  <sheetFormatPr defaultColWidth="9.140625" defaultRowHeight="12.75"/>
  <cols>
    <col min="1" max="1" width="3.57421875" style="0" bestFit="1" customWidth="1"/>
    <col min="2" max="2" width="40.57421875" style="0" customWidth="1"/>
    <col min="3" max="3" width="30.28125" style="0" customWidth="1"/>
    <col min="4" max="4" width="17.8515625" style="0" customWidth="1"/>
    <col min="5" max="5" width="16.7109375" style="0" customWidth="1"/>
    <col min="6" max="8" width="18.8515625" style="0" customWidth="1"/>
  </cols>
  <sheetData>
    <row r="1" spans="2:8" ht="12.75">
      <c r="B1" s="514" t="s">
        <v>257</v>
      </c>
      <c r="C1" s="514"/>
      <c r="D1" s="514"/>
      <c r="G1" s="1"/>
      <c r="H1" s="1"/>
    </row>
    <row r="2" spans="2:8" ht="12.75">
      <c r="B2" s="515" t="s">
        <v>792</v>
      </c>
      <c r="C2" s="515"/>
      <c r="D2" s="515"/>
      <c r="E2" s="515"/>
      <c r="F2" s="515"/>
      <c r="G2" s="1"/>
      <c r="H2" s="1"/>
    </row>
    <row r="3" spans="2:8" ht="12.75">
      <c r="B3" s="515" t="s">
        <v>788</v>
      </c>
      <c r="C3" s="515"/>
      <c r="D3" s="515"/>
      <c r="E3" s="515"/>
      <c r="F3" s="515"/>
      <c r="G3" s="1"/>
      <c r="H3" s="1"/>
    </row>
    <row r="4" spans="2:8" ht="55.5" customHeight="1">
      <c r="B4" s="507" t="s">
        <v>795</v>
      </c>
      <c r="C4" s="507"/>
      <c r="D4" s="507"/>
      <c r="E4" s="507"/>
      <c r="F4" s="507"/>
      <c r="G4" s="507"/>
      <c r="H4" s="507"/>
    </row>
    <row r="5" spans="2:8" ht="15.75">
      <c r="B5" s="80" t="s">
        <v>614</v>
      </c>
      <c r="C5" s="1"/>
      <c r="D5" s="2"/>
      <c r="E5" s="2"/>
      <c r="F5" s="2"/>
      <c r="G5" s="2"/>
      <c r="H5" s="31"/>
    </row>
    <row r="6" spans="1:8" ht="63.75">
      <c r="A6" s="215" t="s">
        <v>248</v>
      </c>
      <c r="B6" s="239" t="s">
        <v>259</v>
      </c>
      <c r="C6" s="240" t="s">
        <v>258</v>
      </c>
      <c r="D6" s="240" t="s">
        <v>41</v>
      </c>
      <c r="E6" s="240" t="s">
        <v>42</v>
      </c>
      <c r="F6" s="520" t="s">
        <v>43</v>
      </c>
      <c r="G6" s="520"/>
      <c r="H6" s="520"/>
    </row>
    <row r="7" spans="1:8" ht="36" customHeight="1">
      <c r="A7" s="230"/>
      <c r="B7" s="217"/>
      <c r="C7" s="218"/>
      <c r="D7" s="218"/>
      <c r="E7" s="218"/>
      <c r="F7" s="204" t="s">
        <v>44</v>
      </c>
      <c r="G7" s="204" t="s">
        <v>45</v>
      </c>
      <c r="H7" s="204" t="s">
        <v>46</v>
      </c>
    </row>
    <row r="8" spans="1:8" ht="12.75">
      <c r="A8" s="209" t="s">
        <v>130</v>
      </c>
      <c r="B8" s="207" t="s">
        <v>169</v>
      </c>
      <c r="C8" s="204" t="s">
        <v>249</v>
      </c>
      <c r="D8" s="204" t="s">
        <v>520</v>
      </c>
      <c r="E8" s="204" t="s">
        <v>521</v>
      </c>
      <c r="F8" s="204" t="s">
        <v>522</v>
      </c>
      <c r="G8" s="204" t="s">
        <v>523</v>
      </c>
      <c r="H8" s="204" t="s">
        <v>524</v>
      </c>
    </row>
    <row r="9" spans="1:8" ht="12.75">
      <c r="A9" s="209"/>
      <c r="B9" s="518" t="s">
        <v>423</v>
      </c>
      <c r="C9" s="519"/>
      <c r="D9" s="241">
        <f>D10+D11+D12+D13</f>
        <v>0</v>
      </c>
      <c r="E9" s="241">
        <f>E10+E11+E12+E13</f>
        <v>0</v>
      </c>
      <c r="F9" s="241">
        <f>F10+F11+F12+F13</f>
        <v>0</v>
      </c>
      <c r="G9" s="241">
        <f>G10+G11+G12+G13</f>
        <v>0</v>
      </c>
      <c r="H9" s="241">
        <f>H10+H11+H12+H13</f>
        <v>0</v>
      </c>
    </row>
    <row r="10" spans="2:8" ht="25.5">
      <c r="B10" s="102" t="s">
        <v>61</v>
      </c>
      <c r="C10" s="55" t="s">
        <v>62</v>
      </c>
      <c r="D10" s="103">
        <f>E10+F10+G10+H10</f>
        <v>0</v>
      </c>
      <c r="E10" s="59"/>
      <c r="F10" s="59"/>
      <c r="G10" s="59"/>
      <c r="H10" s="59"/>
    </row>
    <row r="11" spans="2:8" ht="25.5">
      <c r="B11" s="60"/>
      <c r="C11" s="55" t="s">
        <v>63</v>
      </c>
      <c r="D11" s="103">
        <f aca="true" t="shared" si="0" ref="D11:D23">E11+F11+G11+H11</f>
        <v>0</v>
      </c>
      <c r="E11" s="13"/>
      <c r="F11" s="13"/>
      <c r="G11" s="13"/>
      <c r="H11" s="13"/>
    </row>
    <row r="12" spans="2:8" ht="25.5">
      <c r="B12" s="60"/>
      <c r="C12" s="55" t="s">
        <v>64</v>
      </c>
      <c r="D12" s="103">
        <f t="shared" si="0"/>
        <v>0</v>
      </c>
      <c r="E12" s="13"/>
      <c r="F12" s="13"/>
      <c r="G12" s="13"/>
      <c r="H12" s="13"/>
    </row>
    <row r="13" spans="1:8" ht="38.25">
      <c r="A13" s="62"/>
      <c r="B13" s="61"/>
      <c r="C13" s="55" t="s">
        <v>65</v>
      </c>
      <c r="D13" s="103">
        <f t="shared" si="0"/>
        <v>0</v>
      </c>
      <c r="E13" s="13"/>
      <c r="F13" s="13"/>
      <c r="G13" s="13"/>
      <c r="H13" s="13"/>
    </row>
    <row r="14" spans="1:8" ht="27.75" customHeight="1">
      <c r="A14" s="209"/>
      <c r="B14" s="523" t="s">
        <v>424</v>
      </c>
      <c r="C14" s="524"/>
      <c r="D14" s="242">
        <f>D15+D16+D17+D18</f>
        <v>0</v>
      </c>
      <c r="E14" s="242">
        <f>E15+E16+E17+E18</f>
        <v>0</v>
      </c>
      <c r="F14" s="242">
        <f>F15+F16+F17+F18</f>
        <v>0</v>
      </c>
      <c r="G14" s="242">
        <f>G15+G16+G17+G18</f>
        <v>0</v>
      </c>
      <c r="H14" s="242">
        <f>H15+H16+H17+H18</f>
        <v>0</v>
      </c>
    </row>
    <row r="15" spans="2:8" ht="29.25" customHeight="1">
      <c r="B15" s="63" t="s">
        <v>66</v>
      </c>
      <c r="C15" s="55" t="s">
        <v>62</v>
      </c>
      <c r="D15" s="103">
        <f t="shared" si="0"/>
        <v>0</v>
      </c>
      <c r="E15" s="59"/>
      <c r="F15" s="59"/>
      <c r="G15" s="59"/>
      <c r="H15" s="59"/>
    </row>
    <row r="16" spans="2:8" ht="25.5">
      <c r="B16" s="60"/>
      <c r="C16" s="55" t="s">
        <v>63</v>
      </c>
      <c r="D16" s="103">
        <f t="shared" si="0"/>
        <v>0</v>
      </c>
      <c r="E16" s="13"/>
      <c r="F16" s="13"/>
      <c r="G16" s="13"/>
      <c r="H16" s="13"/>
    </row>
    <row r="17" spans="2:8" ht="25.5">
      <c r="B17" s="60"/>
      <c r="C17" s="55" t="s">
        <v>64</v>
      </c>
      <c r="D17" s="103">
        <f t="shared" si="0"/>
        <v>0</v>
      </c>
      <c r="E17" s="13"/>
      <c r="F17" s="13"/>
      <c r="G17" s="13"/>
      <c r="H17" s="13"/>
    </row>
    <row r="18" spans="1:8" ht="38.25">
      <c r="A18" s="62"/>
      <c r="B18" s="61"/>
      <c r="C18" s="55" t="s">
        <v>65</v>
      </c>
      <c r="D18" s="103">
        <f t="shared" si="0"/>
        <v>0</v>
      </c>
      <c r="E18" s="13"/>
      <c r="F18" s="13"/>
      <c r="G18" s="13"/>
      <c r="H18" s="13"/>
    </row>
    <row r="19" spans="1:8" ht="12.75">
      <c r="A19" s="209"/>
      <c r="B19" s="523" t="s">
        <v>425</v>
      </c>
      <c r="C19" s="524"/>
      <c r="D19" s="242">
        <f>D20+D21+D22+D23</f>
        <v>0</v>
      </c>
      <c r="E19" s="242">
        <f>E20+E21+E22+E23</f>
        <v>0</v>
      </c>
      <c r="F19" s="242">
        <f>F20+F21+F22+F23</f>
        <v>0</v>
      </c>
      <c r="G19" s="242">
        <f>G20+G21+G22+G23</f>
        <v>0</v>
      </c>
      <c r="H19" s="242">
        <f>H20+H21+H22+H23</f>
        <v>0</v>
      </c>
    </row>
    <row r="20" spans="2:8" ht="25.5">
      <c r="B20" s="63" t="s">
        <v>67</v>
      </c>
      <c r="C20" s="55" t="s">
        <v>62</v>
      </c>
      <c r="D20" s="103">
        <f t="shared" si="0"/>
        <v>0</v>
      </c>
      <c r="E20" s="59"/>
      <c r="F20" s="59"/>
      <c r="G20" s="59"/>
      <c r="H20" s="59"/>
    </row>
    <row r="21" spans="2:8" ht="25.5">
      <c r="B21" s="60"/>
      <c r="C21" s="55" t="s">
        <v>63</v>
      </c>
      <c r="D21" s="103">
        <f t="shared" si="0"/>
        <v>0</v>
      </c>
      <c r="E21" s="13"/>
      <c r="F21" s="13"/>
      <c r="G21" s="13"/>
      <c r="H21" s="13"/>
    </row>
    <row r="22" spans="2:8" ht="25.5">
      <c r="B22" s="60"/>
      <c r="C22" s="55" t="s">
        <v>64</v>
      </c>
      <c r="D22" s="103">
        <f t="shared" si="0"/>
        <v>0</v>
      </c>
      <c r="E22" s="13"/>
      <c r="F22" s="13"/>
      <c r="G22" s="13"/>
      <c r="H22" s="13"/>
    </row>
    <row r="23" spans="1:8" ht="38.25">
      <c r="A23" s="62"/>
      <c r="B23" s="61"/>
      <c r="C23" s="55" t="s">
        <v>65</v>
      </c>
      <c r="D23" s="103">
        <f t="shared" si="0"/>
        <v>0</v>
      </c>
      <c r="E23" s="13"/>
      <c r="F23" s="13"/>
      <c r="G23" s="13"/>
      <c r="H23" s="13"/>
    </row>
    <row r="24" spans="1:8" ht="12.75">
      <c r="A24" s="209"/>
      <c r="B24" s="523" t="s">
        <v>426</v>
      </c>
      <c r="C24" s="524"/>
      <c r="D24" s="241">
        <f>D25+D26+D27+D28</f>
        <v>17</v>
      </c>
      <c r="E24" s="241">
        <f>E25+E26+E27+E28</f>
        <v>3</v>
      </c>
      <c r="F24" s="241">
        <f>F25+F26+F27+F28</f>
        <v>5</v>
      </c>
      <c r="G24" s="241">
        <f>G25+G26+G27+G28</f>
        <v>9</v>
      </c>
      <c r="H24" s="241">
        <f>H25+H26+H27+H28</f>
        <v>0</v>
      </c>
    </row>
    <row r="25" spans="2:8" ht="25.5">
      <c r="B25" s="63" t="s">
        <v>68</v>
      </c>
      <c r="C25" s="55" t="s">
        <v>62</v>
      </c>
      <c r="D25" s="13">
        <f aca="true" t="shared" si="1" ref="D25:D38">E25+F25+G25+H25</f>
        <v>0</v>
      </c>
      <c r="E25" s="59"/>
      <c r="F25" s="59"/>
      <c r="G25" s="59"/>
      <c r="H25" s="59"/>
    </row>
    <row r="26" spans="2:8" ht="25.5">
      <c r="B26" s="60"/>
      <c r="C26" s="55" t="s">
        <v>63</v>
      </c>
      <c r="D26" s="13">
        <v>13</v>
      </c>
      <c r="E26" s="13">
        <v>3</v>
      </c>
      <c r="F26" s="13">
        <v>1</v>
      </c>
      <c r="G26" s="13">
        <v>9</v>
      </c>
      <c r="H26" s="13"/>
    </row>
    <row r="27" spans="2:8" ht="25.5">
      <c r="B27" s="60"/>
      <c r="C27" s="55" t="s">
        <v>64</v>
      </c>
      <c r="D27" s="13">
        <v>4</v>
      </c>
      <c r="E27" s="13"/>
      <c r="F27" s="13">
        <v>4</v>
      </c>
      <c r="G27" s="13"/>
      <c r="H27" s="13"/>
    </row>
    <row r="28" spans="1:8" ht="38.25">
      <c r="A28" s="62"/>
      <c r="B28" s="61"/>
      <c r="C28" s="55" t="s">
        <v>65</v>
      </c>
      <c r="D28" s="13">
        <f t="shared" si="1"/>
        <v>0</v>
      </c>
      <c r="E28" s="13"/>
      <c r="F28" s="13"/>
      <c r="G28" s="13"/>
      <c r="H28" s="13"/>
    </row>
    <row r="29" spans="1:8" ht="12.75">
      <c r="A29" s="209"/>
      <c r="B29" s="523" t="s">
        <v>427</v>
      </c>
      <c r="C29" s="524"/>
      <c r="D29" s="241">
        <f>D30+D31+D32+D33</f>
        <v>40</v>
      </c>
      <c r="E29" s="241">
        <f>E30+E31+E32+E33</f>
        <v>0</v>
      </c>
      <c r="F29" s="241">
        <f>F30+F31+F32+F33</f>
        <v>15</v>
      </c>
      <c r="G29" s="241">
        <f>G30+G31+G32+G33</f>
        <v>10</v>
      </c>
      <c r="H29" s="241">
        <f>H30+H31+H32+H33</f>
        <v>15</v>
      </c>
    </row>
    <row r="30" spans="2:8" ht="25.5">
      <c r="B30" s="63" t="s">
        <v>69</v>
      </c>
      <c r="C30" s="55" t="s">
        <v>62</v>
      </c>
      <c r="D30" s="13">
        <f t="shared" si="1"/>
        <v>0</v>
      </c>
      <c r="E30" s="59"/>
      <c r="F30" s="59"/>
      <c r="G30" s="59"/>
      <c r="H30" s="59"/>
    </row>
    <row r="31" spans="2:8" ht="25.5">
      <c r="B31" s="60"/>
      <c r="C31" s="55" t="s">
        <v>63</v>
      </c>
      <c r="D31" s="13">
        <v>3</v>
      </c>
      <c r="E31" s="13"/>
      <c r="F31" s="13">
        <v>3</v>
      </c>
      <c r="G31" s="13"/>
      <c r="H31" s="13"/>
    </row>
    <row r="32" spans="2:8" ht="25.5">
      <c r="B32" s="60"/>
      <c r="C32" s="55" t="s">
        <v>64</v>
      </c>
      <c r="D32" s="13">
        <v>37</v>
      </c>
      <c r="E32" s="13"/>
      <c r="F32" s="13">
        <v>12</v>
      </c>
      <c r="G32" s="13">
        <v>10</v>
      </c>
      <c r="H32" s="13">
        <v>15</v>
      </c>
    </row>
    <row r="33" spans="1:8" ht="38.25">
      <c r="A33" s="62"/>
      <c r="B33" s="61"/>
      <c r="C33" s="55" t="s">
        <v>65</v>
      </c>
      <c r="D33" s="13">
        <f t="shared" si="1"/>
        <v>0</v>
      </c>
      <c r="E33" s="13"/>
      <c r="F33" s="13"/>
      <c r="G33" s="13"/>
      <c r="H33" s="13"/>
    </row>
    <row r="34" spans="1:8" ht="12.75">
      <c r="A34" s="209"/>
      <c r="B34" s="523" t="s">
        <v>428</v>
      </c>
      <c r="C34" s="524"/>
      <c r="D34" s="241">
        <f>D35+D36+D37+D38</f>
        <v>0</v>
      </c>
      <c r="E34" s="241">
        <f>E35+E36+E37+E38</f>
        <v>0</v>
      </c>
      <c r="F34" s="241">
        <f>F35+F36+F37+F38</f>
        <v>0</v>
      </c>
      <c r="G34" s="241">
        <f>G35+G36+G37+G38</f>
        <v>0</v>
      </c>
      <c r="H34" s="241">
        <f>H35+H36+H37+H38</f>
        <v>0</v>
      </c>
    </row>
    <row r="35" spans="2:8" ht="25.5">
      <c r="B35" s="63" t="s">
        <v>70</v>
      </c>
      <c r="C35" s="55" t="s">
        <v>62</v>
      </c>
      <c r="D35" s="13">
        <f t="shared" si="1"/>
        <v>0</v>
      </c>
      <c r="E35" s="59"/>
      <c r="F35" s="59"/>
      <c r="G35" s="59"/>
      <c r="H35" s="59"/>
    </row>
    <row r="36" spans="2:8" ht="25.5">
      <c r="B36" s="60"/>
      <c r="C36" s="55" t="s">
        <v>63</v>
      </c>
      <c r="D36" s="13">
        <f t="shared" si="1"/>
        <v>0</v>
      </c>
      <c r="E36" s="13"/>
      <c r="F36" s="13"/>
      <c r="G36" s="13"/>
      <c r="H36" s="13"/>
    </row>
    <row r="37" spans="2:8" ht="25.5">
      <c r="B37" s="60"/>
      <c r="C37" s="55" t="s">
        <v>64</v>
      </c>
      <c r="D37" s="13">
        <f t="shared" si="1"/>
        <v>0</v>
      </c>
      <c r="E37" s="13"/>
      <c r="F37" s="13"/>
      <c r="G37" s="13"/>
      <c r="H37" s="13"/>
    </row>
    <row r="38" spans="2:8" ht="38.25">
      <c r="B38" s="61"/>
      <c r="C38" s="55" t="s">
        <v>65</v>
      </c>
      <c r="D38" s="13">
        <f t="shared" si="1"/>
        <v>0</v>
      </c>
      <c r="E38" s="13"/>
      <c r="F38" s="13"/>
      <c r="G38" s="13"/>
      <c r="H38" s="13"/>
    </row>
    <row r="39" spans="1:8" ht="17.25" customHeight="1">
      <c r="A39" s="209"/>
      <c r="B39" s="521" t="s">
        <v>405</v>
      </c>
      <c r="C39" s="522"/>
      <c r="D39" s="243">
        <f>IF((D9+D14+D19+D24+D29+D34)=(E39+F39+G39+H39),(E39+F39+G39+H39),"ОШИБКА")</f>
        <v>57</v>
      </c>
      <c r="E39" s="243">
        <f>E9+E14+E19+E24+E29+E34</f>
        <v>3</v>
      </c>
      <c r="F39" s="243">
        <f>F9+F14+F19+F24+F29+F34</f>
        <v>20</v>
      </c>
      <c r="G39" s="243">
        <f>G9+G14+G19+G24+G29+G34</f>
        <v>19</v>
      </c>
      <c r="H39" s="243">
        <f>H9+H14+H19+H24+H29+H34</f>
        <v>15</v>
      </c>
    </row>
    <row r="40" spans="2:8" ht="12.75">
      <c r="B40" s="1"/>
      <c r="C40" s="1"/>
      <c r="D40" s="2"/>
      <c r="E40" s="2"/>
      <c r="F40" s="2"/>
      <c r="G40" s="2"/>
      <c r="H40" s="2"/>
    </row>
  </sheetData>
  <sheetProtection/>
  <mergeCells count="12">
    <mergeCell ref="B39:C39"/>
    <mergeCell ref="B14:C14"/>
    <mergeCell ref="B19:C19"/>
    <mergeCell ref="B24:C24"/>
    <mergeCell ref="B29:C29"/>
    <mergeCell ref="B34:C34"/>
    <mergeCell ref="B9:C9"/>
    <mergeCell ref="F6:H6"/>
    <mergeCell ref="B4:H4"/>
    <mergeCell ref="B1:D1"/>
    <mergeCell ref="B2:F2"/>
    <mergeCell ref="B3:F3"/>
  </mergeCells>
  <printOptions horizontalCentered="1"/>
  <pageMargins left="0.1968503937007874" right="0.1968503937007874" top="0.7874015748031497" bottom="0.5905511811023623" header="0.3937007874015748" footer="0.3937007874015748"/>
  <pageSetup firstPageNumber="11" useFirstPageNumber="1" horizontalDpi="600" verticalDpi="600" orientation="landscape" paperSize="9" scale="85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O25"/>
  <sheetViews>
    <sheetView view="pageBreakPreview" zoomScale="60" zoomScaleNormal="70" zoomScalePageLayoutView="0" workbookViewId="0" topLeftCell="A6">
      <selection activeCell="A5" sqref="A5:C5"/>
    </sheetView>
  </sheetViews>
  <sheetFormatPr defaultColWidth="9.140625" defaultRowHeight="12.75"/>
  <cols>
    <col min="1" max="1" width="3.7109375" style="0" bestFit="1" customWidth="1"/>
    <col min="2" max="2" width="30.7109375" style="0" customWidth="1"/>
    <col min="3" max="3" width="28.28125" style="0" bestFit="1" customWidth="1"/>
    <col min="4" max="15" width="9.421875" style="0" customWidth="1"/>
  </cols>
  <sheetData>
    <row r="1" spans="2:15" ht="12.75">
      <c r="B1" s="529" t="s">
        <v>88</v>
      </c>
      <c r="C1" s="529"/>
      <c r="D1" s="529"/>
      <c r="E1" s="26"/>
      <c r="F1" s="26"/>
      <c r="G1" s="1"/>
      <c r="H1" s="1"/>
      <c r="I1" s="1"/>
      <c r="J1" s="1"/>
      <c r="K1" s="1"/>
      <c r="L1" s="1"/>
      <c r="M1" s="1"/>
      <c r="N1" s="1"/>
      <c r="O1" s="1"/>
    </row>
    <row r="2" spans="2:15" ht="12.75">
      <c r="B2" s="506" t="s">
        <v>796</v>
      </c>
      <c r="C2" s="506"/>
      <c r="D2" s="506"/>
      <c r="E2" s="506"/>
      <c r="F2" s="506"/>
      <c r="G2" s="2"/>
      <c r="H2" s="2"/>
      <c r="I2" s="2"/>
      <c r="J2" s="2"/>
      <c r="K2" s="2"/>
      <c r="L2" s="2"/>
      <c r="M2" s="2"/>
      <c r="N2" s="2"/>
      <c r="O2" s="2"/>
    </row>
    <row r="3" spans="2:15" ht="12.75">
      <c r="B3" s="506" t="s">
        <v>797</v>
      </c>
      <c r="C3" s="506"/>
      <c r="D3" s="506"/>
      <c r="E3" s="506"/>
      <c r="F3" s="506"/>
      <c r="G3" s="506"/>
      <c r="H3" s="506"/>
      <c r="I3" s="1"/>
      <c r="J3" s="1"/>
      <c r="K3" s="1"/>
      <c r="L3" s="1"/>
      <c r="M3" s="1"/>
      <c r="N3" s="1"/>
      <c r="O3" s="1"/>
    </row>
    <row r="4" spans="2:15" ht="63.75" customHeight="1">
      <c r="B4" s="507" t="s">
        <v>798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</row>
    <row r="5" spans="1:15" ht="15.75">
      <c r="A5" s="514" t="s">
        <v>262</v>
      </c>
      <c r="B5" s="514"/>
      <c r="C5" s="514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24" customHeight="1">
      <c r="A6" s="215"/>
      <c r="B6" s="244"/>
      <c r="C6" s="244"/>
      <c r="D6" s="527"/>
      <c r="E6" s="527"/>
      <c r="F6" s="528" t="s">
        <v>72</v>
      </c>
      <c r="G6" s="528"/>
      <c r="H6" s="528"/>
      <c r="I6" s="528"/>
      <c r="J6" s="527"/>
      <c r="K6" s="527"/>
      <c r="L6" s="527"/>
      <c r="M6" s="527"/>
      <c r="N6" s="527"/>
      <c r="O6" s="527"/>
    </row>
    <row r="7" spans="1:15" ht="81" customHeight="1">
      <c r="A7" s="245" t="s">
        <v>261</v>
      </c>
      <c r="B7" s="246" t="s">
        <v>265</v>
      </c>
      <c r="C7" s="246" t="s">
        <v>264</v>
      </c>
      <c r="D7" s="530" t="s">
        <v>73</v>
      </c>
      <c r="E7" s="530"/>
      <c r="F7" s="528" t="s">
        <v>74</v>
      </c>
      <c r="G7" s="528"/>
      <c r="H7" s="528" t="s">
        <v>75</v>
      </c>
      <c r="I7" s="528"/>
      <c r="J7" s="530" t="s">
        <v>76</v>
      </c>
      <c r="K7" s="530"/>
      <c r="L7" s="530" t="s">
        <v>77</v>
      </c>
      <c r="M7" s="530"/>
      <c r="N7" s="530" t="s">
        <v>78</v>
      </c>
      <c r="O7" s="530"/>
    </row>
    <row r="8" spans="1:15" ht="66.75" customHeight="1">
      <c r="A8" s="230"/>
      <c r="B8" s="247"/>
      <c r="C8" s="247"/>
      <c r="D8" s="248" t="s">
        <v>79</v>
      </c>
      <c r="E8" s="248" t="s">
        <v>80</v>
      </c>
      <c r="F8" s="248" t="s">
        <v>79</v>
      </c>
      <c r="G8" s="248" t="s">
        <v>80</v>
      </c>
      <c r="H8" s="248" t="s">
        <v>79</v>
      </c>
      <c r="I8" s="248" t="s">
        <v>80</v>
      </c>
      <c r="J8" s="248" t="s">
        <v>79</v>
      </c>
      <c r="K8" s="248" t="s">
        <v>80</v>
      </c>
      <c r="L8" s="248" t="s">
        <v>79</v>
      </c>
      <c r="M8" s="248" t="s">
        <v>80</v>
      </c>
      <c r="N8" s="248" t="s">
        <v>79</v>
      </c>
      <c r="O8" s="248" t="s">
        <v>80</v>
      </c>
    </row>
    <row r="9" spans="1:15" ht="15.75">
      <c r="A9" s="209" t="s">
        <v>130</v>
      </c>
      <c r="B9" s="249" t="s">
        <v>169</v>
      </c>
      <c r="C9" s="249" t="s">
        <v>249</v>
      </c>
      <c r="D9" s="248" t="s">
        <v>520</v>
      </c>
      <c r="E9" s="248" t="s">
        <v>521</v>
      </c>
      <c r="F9" s="248" t="s">
        <v>522</v>
      </c>
      <c r="G9" s="248" t="s">
        <v>523</v>
      </c>
      <c r="H9" s="248" t="s">
        <v>524</v>
      </c>
      <c r="I9" s="248" t="s">
        <v>525</v>
      </c>
      <c r="J9" s="248" t="s">
        <v>526</v>
      </c>
      <c r="K9" s="248" t="s">
        <v>527</v>
      </c>
      <c r="L9" s="248" t="s">
        <v>528</v>
      </c>
      <c r="M9" s="248" t="s">
        <v>529</v>
      </c>
      <c r="N9" s="248" t="s">
        <v>530</v>
      </c>
      <c r="O9" s="248" t="s">
        <v>531</v>
      </c>
    </row>
    <row r="10" spans="1:15" ht="15.75">
      <c r="A10" s="209"/>
      <c r="B10" s="250" t="s">
        <v>81</v>
      </c>
      <c r="C10" s="251"/>
      <c r="D10" s="252">
        <f>D11+D12</f>
        <v>0</v>
      </c>
      <c r="E10" s="252">
        <f aca="true" t="shared" si="0" ref="E10:O10">E11+E12</f>
        <v>0</v>
      </c>
      <c r="F10" s="252">
        <f t="shared" si="0"/>
        <v>0</v>
      </c>
      <c r="G10" s="252">
        <f t="shared" si="0"/>
        <v>0</v>
      </c>
      <c r="H10" s="252">
        <f t="shared" si="0"/>
        <v>0</v>
      </c>
      <c r="I10" s="252">
        <f t="shared" si="0"/>
        <v>0</v>
      </c>
      <c r="J10" s="252">
        <f t="shared" si="0"/>
        <v>0</v>
      </c>
      <c r="K10" s="252">
        <f t="shared" si="0"/>
        <v>0</v>
      </c>
      <c r="L10" s="252">
        <f t="shared" si="0"/>
        <v>0</v>
      </c>
      <c r="M10" s="252">
        <f t="shared" si="0"/>
        <v>0</v>
      </c>
      <c r="N10" s="252">
        <f t="shared" si="0"/>
        <v>0</v>
      </c>
      <c r="O10" s="252">
        <f t="shared" si="0"/>
        <v>0</v>
      </c>
    </row>
    <row r="11" spans="1:15" ht="15.75">
      <c r="A11" s="209"/>
      <c r="B11" s="253" t="s">
        <v>82</v>
      </c>
      <c r="C11" s="254"/>
      <c r="D11" s="252">
        <f>D13+D15+D17+D19</f>
        <v>0</v>
      </c>
      <c r="E11" s="252">
        <f aca="true" t="shared" si="1" ref="E11:O11">E13+E15+E17+E19</f>
        <v>0</v>
      </c>
      <c r="F11" s="252">
        <f t="shared" si="1"/>
        <v>0</v>
      </c>
      <c r="G11" s="252">
        <f t="shared" si="1"/>
        <v>0</v>
      </c>
      <c r="H11" s="252">
        <f t="shared" si="1"/>
        <v>0</v>
      </c>
      <c r="I11" s="252">
        <f t="shared" si="1"/>
        <v>0</v>
      </c>
      <c r="J11" s="252">
        <f t="shared" si="1"/>
        <v>0</v>
      </c>
      <c r="K11" s="252">
        <f t="shared" si="1"/>
        <v>0</v>
      </c>
      <c r="L11" s="252">
        <f t="shared" si="1"/>
        <v>0</v>
      </c>
      <c r="M11" s="252">
        <f t="shared" si="1"/>
        <v>0</v>
      </c>
      <c r="N11" s="252">
        <f t="shared" si="1"/>
        <v>0</v>
      </c>
      <c r="O11" s="252">
        <f t="shared" si="1"/>
        <v>0</v>
      </c>
    </row>
    <row r="12" spans="1:15" ht="31.5">
      <c r="A12" s="209"/>
      <c r="B12" s="253" t="s">
        <v>83</v>
      </c>
      <c r="C12" s="254"/>
      <c r="D12" s="252">
        <f>D14+D16+D18+D20</f>
        <v>0</v>
      </c>
      <c r="E12" s="252">
        <f aca="true" t="shared" si="2" ref="E12:O12">E14+E16+E18+E20</f>
        <v>0</v>
      </c>
      <c r="F12" s="252">
        <f t="shared" si="2"/>
        <v>0</v>
      </c>
      <c r="G12" s="252">
        <f t="shared" si="2"/>
        <v>0</v>
      </c>
      <c r="H12" s="252">
        <f t="shared" si="2"/>
        <v>0</v>
      </c>
      <c r="I12" s="252">
        <f t="shared" si="2"/>
        <v>0</v>
      </c>
      <c r="J12" s="252">
        <f t="shared" si="2"/>
        <v>0</v>
      </c>
      <c r="K12" s="252">
        <f t="shared" si="2"/>
        <v>0</v>
      </c>
      <c r="L12" s="252">
        <f t="shared" si="2"/>
        <v>0</v>
      </c>
      <c r="M12" s="252">
        <f t="shared" si="2"/>
        <v>0</v>
      </c>
      <c r="N12" s="252">
        <f t="shared" si="2"/>
        <v>0</v>
      </c>
      <c r="O12" s="252">
        <f t="shared" si="2"/>
        <v>0</v>
      </c>
    </row>
    <row r="13" spans="1:15" ht="18.75" customHeight="1">
      <c r="A13" s="74"/>
      <c r="B13" s="71" t="s">
        <v>84</v>
      </c>
      <c r="C13" s="70" t="s">
        <v>82</v>
      </c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</row>
    <row r="14" spans="1:15" ht="18.75" customHeight="1">
      <c r="A14" s="69"/>
      <c r="B14" s="72"/>
      <c r="C14" s="70" t="s">
        <v>83</v>
      </c>
      <c r="D14" s="14"/>
      <c r="E14" s="15"/>
      <c r="F14" s="14"/>
      <c r="G14" s="15"/>
      <c r="H14" s="14"/>
      <c r="I14" s="15"/>
      <c r="J14" s="14"/>
      <c r="K14" s="15"/>
      <c r="L14" s="14"/>
      <c r="M14" s="15"/>
      <c r="N14" s="14"/>
      <c r="O14" s="15"/>
    </row>
    <row r="15" spans="1:15" ht="18.75" customHeight="1">
      <c r="A15" s="74"/>
      <c r="B15" s="71" t="s">
        <v>85</v>
      </c>
      <c r="C15" s="70" t="s">
        <v>82</v>
      </c>
      <c r="D15" s="14"/>
      <c r="E15" s="15"/>
      <c r="F15" s="14"/>
      <c r="G15" s="15"/>
      <c r="H15" s="14"/>
      <c r="I15" s="15"/>
      <c r="J15" s="14"/>
      <c r="K15" s="15"/>
      <c r="L15" s="14"/>
      <c r="M15" s="15"/>
      <c r="N15" s="14"/>
      <c r="O15" s="15"/>
    </row>
    <row r="16" spans="1:15" ht="19.5" customHeight="1">
      <c r="A16" s="69"/>
      <c r="B16" s="72"/>
      <c r="C16" s="70" t="s">
        <v>83</v>
      </c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/>
      <c r="O16" s="15"/>
    </row>
    <row r="17" spans="1:15" ht="18.75" customHeight="1">
      <c r="A17" s="74"/>
      <c r="B17" s="71" t="s">
        <v>86</v>
      </c>
      <c r="C17" s="70" t="s">
        <v>82</v>
      </c>
      <c r="D17" s="14"/>
      <c r="E17" s="15"/>
      <c r="F17" s="14"/>
      <c r="G17" s="15"/>
      <c r="H17" s="14"/>
      <c r="I17" s="15"/>
      <c r="J17" s="14"/>
      <c r="K17" s="15"/>
      <c r="L17" s="14"/>
      <c r="M17" s="15"/>
      <c r="N17" s="14"/>
      <c r="O17" s="15"/>
    </row>
    <row r="18" spans="1:15" ht="21" customHeight="1">
      <c r="A18" s="69"/>
      <c r="B18" s="72"/>
      <c r="C18" s="70" t="s">
        <v>83</v>
      </c>
      <c r="D18" s="14"/>
      <c r="E18" s="15"/>
      <c r="F18" s="14"/>
      <c r="G18" s="15"/>
      <c r="H18" s="14"/>
      <c r="I18" s="15"/>
      <c r="J18" s="14"/>
      <c r="K18" s="15"/>
      <c r="L18" s="14"/>
      <c r="M18" s="15"/>
      <c r="N18" s="14"/>
      <c r="O18" s="15"/>
    </row>
    <row r="19" spans="1:15" ht="18.75" customHeight="1">
      <c r="A19" s="74"/>
      <c r="B19" s="71" t="s">
        <v>87</v>
      </c>
      <c r="C19" s="70" t="s">
        <v>82</v>
      </c>
      <c r="D19" s="16"/>
      <c r="E19" s="17"/>
      <c r="F19" s="16"/>
      <c r="G19" s="17"/>
      <c r="H19" s="16"/>
      <c r="I19" s="17"/>
      <c r="J19" s="16"/>
      <c r="K19" s="17"/>
      <c r="L19" s="16"/>
      <c r="M19" s="17"/>
      <c r="N19" s="16"/>
      <c r="O19" s="17"/>
    </row>
    <row r="20" spans="1:15" ht="21" customHeight="1">
      <c r="A20" s="69"/>
      <c r="B20" s="73"/>
      <c r="C20" s="70" t="s">
        <v>83</v>
      </c>
      <c r="D20" s="67"/>
      <c r="E20" s="68"/>
      <c r="F20" s="67"/>
      <c r="G20" s="68"/>
      <c r="H20" s="67"/>
      <c r="I20" s="68"/>
      <c r="J20" s="67"/>
      <c r="K20" s="68"/>
      <c r="L20" s="67"/>
      <c r="M20" s="68"/>
      <c r="N20" s="67"/>
      <c r="O20" s="68"/>
    </row>
    <row r="21" spans="2:15" ht="15.75">
      <c r="B21" s="66"/>
      <c r="C21" s="66"/>
      <c r="D21" s="64"/>
      <c r="E21" s="65"/>
      <c r="F21" s="64"/>
      <c r="G21" s="65"/>
      <c r="H21" s="64"/>
      <c r="I21" s="65"/>
      <c r="J21" s="64"/>
      <c r="K21" s="65"/>
      <c r="L21" s="64"/>
      <c r="M21" s="65"/>
      <c r="N21" s="64"/>
      <c r="O21" s="65"/>
    </row>
    <row r="22" spans="1:15" ht="15.75">
      <c r="A22" s="514" t="s">
        <v>263</v>
      </c>
      <c r="B22" s="514"/>
      <c r="C22" s="514"/>
      <c r="D22" s="64"/>
      <c r="E22" s="65"/>
      <c r="F22" s="64"/>
      <c r="G22" s="65"/>
      <c r="H22" s="64"/>
      <c r="I22" s="65"/>
      <c r="J22" s="64"/>
      <c r="K22" s="65"/>
      <c r="L22" s="64"/>
      <c r="M22" s="65"/>
      <c r="N22" s="64"/>
      <c r="O22" s="65"/>
    </row>
    <row r="23" spans="1:15" ht="15.75">
      <c r="A23" s="525" t="s">
        <v>260</v>
      </c>
      <c r="B23" s="525"/>
      <c r="C23" s="525"/>
      <c r="D23" s="249" t="s">
        <v>520</v>
      </c>
      <c r="E23" s="248" t="s">
        <v>521</v>
      </c>
      <c r="F23" s="248" t="s">
        <v>522</v>
      </c>
      <c r="G23" s="248" t="s">
        <v>523</v>
      </c>
      <c r="H23" s="248" t="s">
        <v>524</v>
      </c>
      <c r="I23" s="248" t="s">
        <v>525</v>
      </c>
      <c r="J23" s="248" t="s">
        <v>526</v>
      </c>
      <c r="K23" s="248" t="s">
        <v>527</v>
      </c>
      <c r="L23" s="248" t="s">
        <v>528</v>
      </c>
      <c r="M23" s="248" t="s">
        <v>529</v>
      </c>
      <c r="N23" s="248" t="s">
        <v>530</v>
      </c>
      <c r="O23" s="248" t="s">
        <v>531</v>
      </c>
    </row>
    <row r="24" spans="1:15" ht="51" customHeight="1">
      <c r="A24" s="526" t="s">
        <v>89</v>
      </c>
      <c r="B24" s="526"/>
      <c r="C24" s="526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2:15" ht="12.75">
      <c r="B25" s="19"/>
      <c r="C25" s="19"/>
      <c r="D25" s="1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="22" customFormat="1" ht="12.75"/>
  </sheetData>
  <sheetProtection/>
  <mergeCells count="19">
    <mergeCell ref="B1:D1"/>
    <mergeCell ref="B2:F2"/>
    <mergeCell ref="L7:M7"/>
    <mergeCell ref="N7:O7"/>
    <mergeCell ref="D7:E7"/>
    <mergeCell ref="F7:G7"/>
    <mergeCell ref="H7:I7"/>
    <mergeCell ref="J7:K7"/>
    <mergeCell ref="B3:H3"/>
    <mergeCell ref="A23:C23"/>
    <mergeCell ref="A24:C24"/>
    <mergeCell ref="A22:C22"/>
    <mergeCell ref="B4:O4"/>
    <mergeCell ref="D6:E6"/>
    <mergeCell ref="F6:I6"/>
    <mergeCell ref="J6:K6"/>
    <mergeCell ref="L6:M6"/>
    <mergeCell ref="N6:O6"/>
    <mergeCell ref="A5:C5"/>
  </mergeCells>
  <printOptions horizontalCentered="1"/>
  <pageMargins left="0.1968503937007874" right="0.1968503937007874" top="0.7874015748031497" bottom="0.7874015748031497" header="0.3937007874015748" footer="0.3937007874015748"/>
  <pageSetup firstPageNumber="14" useFirstPageNumber="1" horizontalDpi="600" verticalDpi="600" orientation="landscape" paperSize="9" scale="75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F17"/>
  <sheetViews>
    <sheetView view="pageBreakPreview" zoomScale="60" zoomScalePageLayoutView="0" workbookViewId="0" topLeftCell="A1">
      <selection activeCell="A5" sqref="A5:B5"/>
    </sheetView>
  </sheetViews>
  <sheetFormatPr defaultColWidth="9.140625" defaultRowHeight="12.75"/>
  <cols>
    <col min="1" max="1" width="3.57421875" style="0" bestFit="1" customWidth="1"/>
    <col min="2" max="2" width="49.28125" style="0" customWidth="1"/>
    <col min="3" max="3" width="50.00390625" style="0" customWidth="1"/>
    <col min="4" max="5" width="18.7109375" style="0" customWidth="1"/>
    <col min="6" max="6" width="18.57421875" style="0" customWidth="1"/>
  </cols>
  <sheetData>
    <row r="1" spans="2:4" ht="12.75">
      <c r="B1" s="514" t="s">
        <v>98</v>
      </c>
      <c r="C1" s="514"/>
      <c r="D1" s="514"/>
    </row>
    <row r="2" spans="2:6" ht="12.75">
      <c r="B2" s="515" t="s">
        <v>792</v>
      </c>
      <c r="C2" s="515"/>
      <c r="D2" s="515"/>
      <c r="E2" s="515"/>
      <c r="F2" s="515"/>
    </row>
    <row r="3" spans="2:6" ht="12.75">
      <c r="B3" s="515" t="s">
        <v>788</v>
      </c>
      <c r="C3" s="515"/>
      <c r="D3" s="515"/>
      <c r="E3" s="515"/>
      <c r="F3" s="515"/>
    </row>
    <row r="4" spans="1:6" ht="48" customHeight="1">
      <c r="A4" s="507" t="s">
        <v>799</v>
      </c>
      <c r="B4" s="507"/>
      <c r="C4" s="507"/>
      <c r="D4" s="507"/>
      <c r="E4" s="507"/>
      <c r="F4" s="507"/>
    </row>
    <row r="5" spans="1:6" ht="15.75">
      <c r="A5" s="514" t="s">
        <v>268</v>
      </c>
      <c r="B5" s="514"/>
      <c r="C5" s="39"/>
      <c r="D5" s="39"/>
      <c r="E5" s="39"/>
      <c r="F5" s="39"/>
    </row>
    <row r="6" spans="1:6" ht="45" customHeight="1">
      <c r="A6" s="255" t="s">
        <v>248</v>
      </c>
      <c r="B6" s="531" t="s">
        <v>90</v>
      </c>
      <c r="C6" s="532"/>
      <c r="D6" s="204" t="s">
        <v>91</v>
      </c>
      <c r="E6" s="204" t="s">
        <v>17</v>
      </c>
      <c r="F6" s="204" t="s">
        <v>92</v>
      </c>
    </row>
    <row r="7" spans="1:6" ht="12.75">
      <c r="A7" s="256" t="s">
        <v>130</v>
      </c>
      <c r="B7" s="216" t="s">
        <v>169</v>
      </c>
      <c r="C7" s="203" t="s">
        <v>249</v>
      </c>
      <c r="D7" s="203" t="s">
        <v>520</v>
      </c>
      <c r="E7" s="203" t="s">
        <v>521</v>
      </c>
      <c r="F7" s="203" t="s">
        <v>522</v>
      </c>
    </row>
    <row r="8" spans="1:6" ht="57" customHeight="1">
      <c r="A8" s="51"/>
      <c r="B8" s="75" t="s">
        <v>93</v>
      </c>
      <c r="C8" s="58" t="s">
        <v>266</v>
      </c>
      <c r="D8" s="76"/>
      <c r="E8" s="76"/>
      <c r="F8" s="76"/>
    </row>
    <row r="9" spans="2:6" ht="12.75">
      <c r="B9" s="1"/>
      <c r="C9" s="1"/>
      <c r="D9" s="2"/>
      <c r="E9" s="2"/>
      <c r="F9" s="2"/>
    </row>
    <row r="10" spans="1:6" ht="12.75">
      <c r="A10" s="514" t="s">
        <v>269</v>
      </c>
      <c r="B10" s="514"/>
      <c r="C10" s="1"/>
      <c r="D10" s="2"/>
      <c r="E10" s="2"/>
      <c r="F10" s="2"/>
    </row>
    <row r="11" spans="1:6" ht="51" customHeight="1">
      <c r="A11" s="255" t="s">
        <v>248</v>
      </c>
      <c r="B11" s="204" t="s">
        <v>245</v>
      </c>
      <c r="C11" s="204" t="s">
        <v>267</v>
      </c>
      <c r="D11" s="204" t="s">
        <v>91</v>
      </c>
      <c r="E11" s="204" t="s">
        <v>17</v>
      </c>
      <c r="F11" s="204" t="s">
        <v>92</v>
      </c>
    </row>
    <row r="12" spans="1:6" ht="12.75">
      <c r="A12" s="255" t="s">
        <v>130</v>
      </c>
      <c r="B12" s="216" t="s">
        <v>169</v>
      </c>
      <c r="C12" s="203" t="s">
        <v>249</v>
      </c>
      <c r="D12" s="203" t="s">
        <v>520</v>
      </c>
      <c r="E12" s="203" t="s">
        <v>521</v>
      </c>
      <c r="F12" s="203" t="s">
        <v>522</v>
      </c>
    </row>
    <row r="13" spans="1:6" ht="51">
      <c r="A13" s="23"/>
      <c r="B13" s="78" t="s">
        <v>94</v>
      </c>
      <c r="C13" s="77" t="s">
        <v>95</v>
      </c>
      <c r="D13" s="36"/>
      <c r="E13" s="36"/>
      <c r="F13" s="36"/>
    </row>
    <row r="14" spans="1:6" ht="63.75">
      <c r="A14" s="23"/>
      <c r="B14" s="79" t="s">
        <v>96</v>
      </c>
      <c r="C14" s="77" t="s">
        <v>95</v>
      </c>
      <c r="D14" s="4"/>
      <c r="E14" s="4"/>
      <c r="F14" s="4"/>
    </row>
    <row r="15" spans="1:6" ht="45" customHeight="1">
      <c r="A15" s="23"/>
      <c r="B15" s="78" t="s">
        <v>94</v>
      </c>
      <c r="C15" s="77" t="s">
        <v>97</v>
      </c>
      <c r="D15" s="36">
        <v>1</v>
      </c>
      <c r="E15" s="36">
        <v>1</v>
      </c>
      <c r="F15" s="36">
        <v>2</v>
      </c>
    </row>
    <row r="16" spans="1:6" ht="69.75" customHeight="1">
      <c r="A16" s="23"/>
      <c r="B16" s="79" t="s">
        <v>96</v>
      </c>
      <c r="C16" s="77" t="s">
        <v>97</v>
      </c>
      <c r="D16" s="4"/>
      <c r="E16" s="4"/>
      <c r="F16" s="4"/>
    </row>
    <row r="17" spans="2:6" ht="12.75">
      <c r="B17" s="1"/>
      <c r="C17" s="1"/>
      <c r="D17" s="2"/>
      <c r="E17" s="2"/>
      <c r="F17" s="2"/>
    </row>
  </sheetData>
  <sheetProtection/>
  <mergeCells count="7">
    <mergeCell ref="A10:B10"/>
    <mergeCell ref="B1:D1"/>
    <mergeCell ref="B2:F2"/>
    <mergeCell ref="B3:F3"/>
    <mergeCell ref="B6:C6"/>
    <mergeCell ref="A4:F4"/>
    <mergeCell ref="A5:B5"/>
  </mergeCells>
  <printOptions horizontalCentered="1"/>
  <pageMargins left="0.1968503937007874" right="0.1968503937007874" top="0.7874015748031497" bottom="0.7874015748031497" header="0.3937007874015748" footer="0.3937007874015748"/>
  <pageSetup firstPageNumber="16" useFirstPageNumber="1" horizontalDpi="600" verticalDpi="600" orientation="landscape" paperSize="9" scale="88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CE91"/>
  <sheetViews>
    <sheetView view="pageBreakPreview" zoomScale="75" zoomScaleSheetLayoutView="75" zoomScalePageLayoutView="0" workbookViewId="0" topLeftCell="A72">
      <selection activeCell="F78" sqref="F78:G81"/>
    </sheetView>
  </sheetViews>
  <sheetFormatPr defaultColWidth="9.140625" defaultRowHeight="12.75"/>
  <cols>
    <col min="1" max="1" width="3.28125" style="0" bestFit="1" customWidth="1"/>
    <col min="2" max="2" width="33.28125" style="0" customWidth="1"/>
    <col min="3" max="3" width="16.28125" style="0" customWidth="1"/>
    <col min="4" max="4" width="21.28125" style="0" customWidth="1"/>
    <col min="5" max="5" width="14.8515625" style="0" customWidth="1"/>
    <col min="6" max="6" width="10.421875" style="0" bestFit="1" customWidth="1"/>
    <col min="7" max="7" width="9.7109375" style="0" bestFit="1" customWidth="1"/>
    <col min="8" max="8" width="10.421875" style="0" bestFit="1" customWidth="1"/>
    <col min="9" max="9" width="9.7109375" style="0" bestFit="1" customWidth="1"/>
    <col min="10" max="10" width="10.421875" style="0" bestFit="1" customWidth="1"/>
    <col min="11" max="11" width="9.7109375" style="0" bestFit="1" customWidth="1"/>
    <col min="12" max="12" width="10.421875" style="0" bestFit="1" customWidth="1"/>
    <col min="13" max="13" width="10.57421875" style="0" customWidth="1"/>
    <col min="14" max="14" width="10.421875" style="0" bestFit="1" customWidth="1"/>
    <col min="15" max="15" width="10.57421875" style="0" customWidth="1"/>
  </cols>
  <sheetData>
    <row r="1" spans="2:15" ht="15" customHeight="1">
      <c r="B1" s="7" t="s">
        <v>125</v>
      </c>
      <c r="C1" s="7"/>
      <c r="D1" s="7"/>
      <c r="M1" s="465"/>
      <c r="N1" s="465"/>
      <c r="O1" s="465"/>
    </row>
    <row r="2" spans="2:21" ht="13.5" customHeight="1">
      <c r="B2" s="515" t="s">
        <v>792</v>
      </c>
      <c r="C2" s="515"/>
      <c r="D2" s="515"/>
      <c r="E2" s="515"/>
      <c r="F2" s="515"/>
      <c r="G2" s="515"/>
      <c r="H2" s="515"/>
      <c r="I2" s="515"/>
      <c r="J2" s="515"/>
      <c r="K2" s="515"/>
      <c r="L2" s="10"/>
      <c r="M2" s="465"/>
      <c r="N2" s="465"/>
      <c r="O2" s="465"/>
      <c r="P2" s="1"/>
      <c r="Q2" s="1"/>
      <c r="R2" s="1"/>
      <c r="S2" s="1"/>
      <c r="T2" s="1"/>
      <c r="U2" s="1"/>
    </row>
    <row r="3" spans="2:21" ht="13.5" customHeight="1">
      <c r="B3" s="515" t="s">
        <v>788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465"/>
      <c r="N3" s="465"/>
      <c r="O3" s="465"/>
      <c r="P3" s="1"/>
      <c r="Q3" s="1"/>
      <c r="R3" s="1"/>
      <c r="S3" s="1"/>
      <c r="T3" s="1"/>
      <c r="U3" s="1"/>
    </row>
    <row r="4" spans="2:15" ht="51" customHeight="1">
      <c r="B4" s="507" t="s">
        <v>800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</row>
    <row r="5" spans="1:15" ht="15.75">
      <c r="A5" s="533" t="s">
        <v>435</v>
      </c>
      <c r="B5" s="533"/>
      <c r="C5" s="533"/>
      <c r="D5" s="533"/>
      <c r="E5" s="533"/>
      <c r="F5" s="533"/>
      <c r="G5" s="533"/>
      <c r="H5" s="29"/>
      <c r="I5" s="29"/>
      <c r="J5" s="29"/>
      <c r="K5" s="29"/>
      <c r="L5" s="29"/>
      <c r="M5" s="29"/>
      <c r="N5" s="29"/>
      <c r="O5" s="29"/>
    </row>
    <row r="6" spans="1:15" ht="84">
      <c r="A6" s="466" t="s">
        <v>248</v>
      </c>
      <c r="B6" s="534" t="s">
        <v>272</v>
      </c>
      <c r="C6" s="534" t="s">
        <v>271</v>
      </c>
      <c r="D6" s="534" t="s">
        <v>260</v>
      </c>
      <c r="E6" s="467" t="s">
        <v>99</v>
      </c>
      <c r="F6" s="536" t="s">
        <v>100</v>
      </c>
      <c r="G6" s="536"/>
      <c r="H6" s="536" t="s">
        <v>101</v>
      </c>
      <c r="I6" s="536"/>
      <c r="J6" s="536" t="s">
        <v>102</v>
      </c>
      <c r="K6" s="536"/>
      <c r="L6" s="536" t="s">
        <v>103</v>
      </c>
      <c r="M6" s="536"/>
      <c r="N6" s="536" t="s">
        <v>104</v>
      </c>
      <c r="O6" s="536"/>
    </row>
    <row r="7" spans="1:15" ht="43.5" customHeight="1">
      <c r="A7" s="468"/>
      <c r="B7" s="535"/>
      <c r="C7" s="535"/>
      <c r="D7" s="535"/>
      <c r="E7" s="275" t="s">
        <v>579</v>
      </c>
      <c r="F7" s="470" t="s">
        <v>105</v>
      </c>
      <c r="G7" s="470" t="s">
        <v>106</v>
      </c>
      <c r="H7" s="470" t="s">
        <v>107</v>
      </c>
      <c r="I7" s="470" t="s">
        <v>108</v>
      </c>
      <c r="J7" s="470" t="s">
        <v>107</v>
      </c>
      <c r="K7" s="470" t="s">
        <v>108</v>
      </c>
      <c r="L7" s="470" t="s">
        <v>107</v>
      </c>
      <c r="M7" s="470" t="s">
        <v>108</v>
      </c>
      <c r="N7" s="470" t="s">
        <v>107</v>
      </c>
      <c r="O7" s="470" t="s">
        <v>108</v>
      </c>
    </row>
    <row r="8" spans="1:15" ht="13.5" customHeight="1">
      <c r="A8" s="471" t="s">
        <v>130</v>
      </c>
      <c r="B8" s="470" t="s">
        <v>169</v>
      </c>
      <c r="C8" s="470" t="s">
        <v>249</v>
      </c>
      <c r="D8" s="470" t="s">
        <v>270</v>
      </c>
      <c r="E8" s="470" t="s">
        <v>520</v>
      </c>
      <c r="F8" s="470" t="s">
        <v>521</v>
      </c>
      <c r="G8" s="470" t="s">
        <v>522</v>
      </c>
      <c r="H8" s="470" t="s">
        <v>523</v>
      </c>
      <c r="I8" s="470" t="s">
        <v>524</v>
      </c>
      <c r="J8" s="470" t="s">
        <v>525</v>
      </c>
      <c r="K8" s="470" t="s">
        <v>526</v>
      </c>
      <c r="L8" s="470" t="s">
        <v>527</v>
      </c>
      <c r="M8" s="470" t="s">
        <v>528</v>
      </c>
      <c r="N8" s="470" t="s">
        <v>529</v>
      </c>
      <c r="O8" s="470" t="s">
        <v>530</v>
      </c>
    </row>
    <row r="9" spans="1:15" ht="29.25" customHeight="1">
      <c r="A9" s="471"/>
      <c r="B9" s="537" t="s">
        <v>406</v>
      </c>
      <c r="C9" s="538"/>
      <c r="D9" s="539"/>
      <c r="E9" s="472">
        <f>E10+E11+E12+E13</f>
        <v>31</v>
      </c>
      <c r="F9" s="472">
        <f>F10+F11+F12+F13</f>
        <v>2</v>
      </c>
      <c r="G9" s="472">
        <f>IF((I9+K9+M9+O9)=SUM(G10:G13),SUM(G10:G13),"`ОШ!`")</f>
        <v>10</v>
      </c>
      <c r="H9" s="472">
        <f>H10+H11+H12+H13</f>
        <v>2</v>
      </c>
      <c r="I9" s="472">
        <f aca="true" t="shared" si="0" ref="I9:O9">I10+I11+I12+I13</f>
        <v>3</v>
      </c>
      <c r="J9" s="472">
        <f t="shared" si="0"/>
        <v>0</v>
      </c>
      <c r="K9" s="472">
        <f t="shared" si="0"/>
        <v>0</v>
      </c>
      <c r="L9" s="472">
        <f t="shared" si="0"/>
        <v>0</v>
      </c>
      <c r="M9" s="472">
        <f t="shared" si="0"/>
        <v>1</v>
      </c>
      <c r="N9" s="472">
        <f t="shared" si="0"/>
        <v>0</v>
      </c>
      <c r="O9" s="472">
        <f t="shared" si="0"/>
        <v>6</v>
      </c>
    </row>
    <row r="10" spans="1:15" ht="24">
      <c r="A10" s="74"/>
      <c r="B10" s="540" t="s">
        <v>109</v>
      </c>
      <c r="C10" s="543" t="s">
        <v>83</v>
      </c>
      <c r="D10" s="83" t="s">
        <v>154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</row>
    <row r="11" spans="1:15" ht="24">
      <c r="A11" s="82"/>
      <c r="B11" s="541"/>
      <c r="C11" s="544"/>
      <c r="D11" s="83" t="s">
        <v>273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</row>
    <row r="12" spans="1:15" ht="24">
      <c r="A12" s="82"/>
      <c r="B12" s="541"/>
      <c r="C12" s="543" t="s">
        <v>82</v>
      </c>
      <c r="D12" s="83" t="s">
        <v>154</v>
      </c>
      <c r="E12" s="20">
        <v>17</v>
      </c>
      <c r="F12" s="20">
        <v>2</v>
      </c>
      <c r="G12" s="20">
        <v>3</v>
      </c>
      <c r="H12" s="20">
        <v>2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3</v>
      </c>
    </row>
    <row r="13" spans="1:15" ht="24">
      <c r="A13" s="69"/>
      <c r="B13" s="542"/>
      <c r="C13" s="544"/>
      <c r="D13" s="83" t="s">
        <v>273</v>
      </c>
      <c r="E13" s="20">
        <v>14</v>
      </c>
      <c r="F13" s="20">
        <v>0</v>
      </c>
      <c r="G13" s="20">
        <v>7</v>
      </c>
      <c r="H13" s="20">
        <v>0</v>
      </c>
      <c r="I13" s="20">
        <v>3</v>
      </c>
      <c r="J13" s="20">
        <v>0</v>
      </c>
      <c r="K13" s="20">
        <v>0</v>
      </c>
      <c r="L13" s="20">
        <v>0</v>
      </c>
      <c r="M13" s="20">
        <v>1</v>
      </c>
      <c r="N13" s="20">
        <v>0</v>
      </c>
      <c r="O13" s="20">
        <v>3</v>
      </c>
    </row>
    <row r="14" spans="1:15" ht="30.75" customHeight="1">
      <c r="A14" s="471"/>
      <c r="B14" s="545" t="s">
        <v>407</v>
      </c>
      <c r="C14" s="546"/>
      <c r="D14" s="547"/>
      <c r="E14" s="472">
        <f>E15+E16+E17+E18</f>
        <v>4</v>
      </c>
      <c r="F14" s="472">
        <f>F15+F16+F17+F18</f>
        <v>1</v>
      </c>
      <c r="G14" s="472">
        <f>IF((I14+K14+M14+O14)=SUM(G15:G18),SUM(G15:G18),"`ОШ!`")</f>
        <v>3</v>
      </c>
      <c r="H14" s="472">
        <f>H15+H16+H17+H18</f>
        <v>1</v>
      </c>
      <c r="I14" s="472">
        <f aca="true" t="shared" si="1" ref="I14:O14">I15+I16+I17+I18</f>
        <v>1</v>
      </c>
      <c r="J14" s="472">
        <f t="shared" si="1"/>
        <v>0</v>
      </c>
      <c r="K14" s="472">
        <f t="shared" si="1"/>
        <v>0</v>
      </c>
      <c r="L14" s="472">
        <f t="shared" si="1"/>
        <v>0</v>
      </c>
      <c r="M14" s="472">
        <f t="shared" si="1"/>
        <v>0</v>
      </c>
      <c r="N14" s="472">
        <f t="shared" si="1"/>
        <v>0</v>
      </c>
      <c r="O14" s="472">
        <f t="shared" si="1"/>
        <v>2</v>
      </c>
    </row>
    <row r="15" spans="1:15" ht="24">
      <c r="A15" s="74"/>
      <c r="B15" s="548" t="s">
        <v>110</v>
      </c>
      <c r="C15" s="543" t="s">
        <v>83</v>
      </c>
      <c r="D15" s="83" t="s">
        <v>154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</row>
    <row r="16" spans="1:15" ht="24">
      <c r="A16" s="82"/>
      <c r="B16" s="549"/>
      <c r="C16" s="544"/>
      <c r="D16" s="83" t="s">
        <v>273</v>
      </c>
      <c r="E16" s="20">
        <v>1</v>
      </c>
      <c r="F16" s="20">
        <v>1</v>
      </c>
      <c r="G16" s="20">
        <v>1</v>
      </c>
      <c r="H16" s="20">
        <v>1</v>
      </c>
      <c r="I16" s="20">
        <v>1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 ht="24">
      <c r="A17" s="82"/>
      <c r="B17" s="549"/>
      <c r="C17" s="543" t="s">
        <v>82</v>
      </c>
      <c r="D17" s="83" t="s">
        <v>154</v>
      </c>
      <c r="E17" s="20">
        <v>1</v>
      </c>
      <c r="F17" s="20">
        <v>0</v>
      </c>
      <c r="G17" s="20">
        <v>1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1</v>
      </c>
    </row>
    <row r="18" spans="1:15" ht="24">
      <c r="A18" s="69"/>
      <c r="B18" s="550"/>
      <c r="C18" s="544"/>
      <c r="D18" s="83" t="s">
        <v>273</v>
      </c>
      <c r="E18" s="20">
        <v>2</v>
      </c>
      <c r="F18" s="20">
        <v>0</v>
      </c>
      <c r="G18" s="20">
        <v>1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1</v>
      </c>
    </row>
    <row r="19" spans="1:15" ht="21" customHeight="1">
      <c r="A19" s="471"/>
      <c r="B19" s="545" t="s">
        <v>408</v>
      </c>
      <c r="C19" s="546"/>
      <c r="D19" s="547"/>
      <c r="E19" s="472">
        <f>E20+E21+E22+E23</f>
        <v>8</v>
      </c>
      <c r="F19" s="472">
        <f>F20+F21+F22+F23</f>
        <v>2</v>
      </c>
      <c r="G19" s="472">
        <f>IF((I19+K19+M19+O19)=SUM(G20:G23),SUM(G20:G23),"`ОШ!`")</f>
        <v>1</v>
      </c>
      <c r="H19" s="472">
        <f>H20+H21+H22+H23</f>
        <v>2</v>
      </c>
      <c r="I19" s="472">
        <f aca="true" t="shared" si="2" ref="I19:O19">I20+I21+I22+I23</f>
        <v>1</v>
      </c>
      <c r="J19" s="472">
        <f t="shared" si="2"/>
        <v>0</v>
      </c>
      <c r="K19" s="472">
        <f t="shared" si="2"/>
        <v>0</v>
      </c>
      <c r="L19" s="472">
        <f t="shared" si="2"/>
        <v>0</v>
      </c>
      <c r="M19" s="472">
        <f t="shared" si="2"/>
        <v>0</v>
      </c>
      <c r="N19" s="472">
        <f t="shared" si="2"/>
        <v>0</v>
      </c>
      <c r="O19" s="472">
        <f t="shared" si="2"/>
        <v>0</v>
      </c>
    </row>
    <row r="20" spans="1:15" ht="24">
      <c r="A20" s="74"/>
      <c r="B20" s="548" t="s">
        <v>111</v>
      </c>
      <c r="C20" s="543" t="s">
        <v>83</v>
      </c>
      <c r="D20" s="83" t="s">
        <v>154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 ht="24">
      <c r="A21" s="82"/>
      <c r="B21" s="549"/>
      <c r="C21" s="544"/>
      <c r="D21" s="83" t="s">
        <v>273</v>
      </c>
      <c r="E21" s="20">
        <v>3</v>
      </c>
      <c r="F21" s="20">
        <v>2</v>
      </c>
      <c r="G21" s="20">
        <v>1</v>
      </c>
      <c r="H21" s="20">
        <v>2</v>
      </c>
      <c r="I21" s="20">
        <v>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15" ht="24">
      <c r="A22" s="82"/>
      <c r="B22" s="549"/>
      <c r="C22" s="543" t="s">
        <v>82</v>
      </c>
      <c r="D22" s="83" t="s">
        <v>154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</row>
    <row r="23" spans="1:15" ht="27" customHeight="1">
      <c r="A23" s="69"/>
      <c r="B23" s="550"/>
      <c r="C23" s="544"/>
      <c r="D23" s="83" t="s">
        <v>273</v>
      </c>
      <c r="E23" s="20">
        <v>5</v>
      </c>
      <c r="F23" s="20">
        <v>0</v>
      </c>
      <c r="G23" s="20">
        <v>0</v>
      </c>
      <c r="H23" s="20">
        <v>0</v>
      </c>
      <c r="I23" s="20">
        <v>0</v>
      </c>
      <c r="J23" s="20"/>
      <c r="K23" s="20">
        <v>0</v>
      </c>
      <c r="L23" s="20">
        <v>0</v>
      </c>
      <c r="M23" s="20">
        <v>0</v>
      </c>
      <c r="N23" s="20">
        <v>0</v>
      </c>
      <c r="O23" s="20">
        <v>0</v>
      </c>
    </row>
    <row r="24" spans="1:15" ht="33.75" customHeight="1">
      <c r="A24" s="471"/>
      <c r="B24" s="545" t="s">
        <v>411</v>
      </c>
      <c r="C24" s="546"/>
      <c r="D24" s="547"/>
      <c r="E24" s="472">
        <f>E25+E26</f>
        <v>14</v>
      </c>
      <c r="F24" s="472">
        <f>F25+F26</f>
        <v>1</v>
      </c>
      <c r="G24" s="472">
        <f>IF((I24+K24+M24+O24)=SUM(G25:G26),SUM(G25:G26),"`ОШ!`")</f>
        <v>2</v>
      </c>
      <c r="H24" s="472">
        <f>H25+H26</f>
        <v>1</v>
      </c>
      <c r="I24" s="472">
        <f aca="true" t="shared" si="3" ref="I24:O24">I25+I26</f>
        <v>0</v>
      </c>
      <c r="J24" s="472">
        <f t="shared" si="3"/>
        <v>0</v>
      </c>
      <c r="K24" s="472">
        <f t="shared" si="3"/>
        <v>0</v>
      </c>
      <c r="L24" s="472">
        <f t="shared" si="3"/>
        <v>0</v>
      </c>
      <c r="M24" s="472">
        <f t="shared" si="3"/>
        <v>0</v>
      </c>
      <c r="N24" s="472">
        <f t="shared" si="3"/>
        <v>0</v>
      </c>
      <c r="O24" s="472">
        <f t="shared" si="3"/>
        <v>2</v>
      </c>
    </row>
    <row r="25" spans="1:15" ht="24" customHeight="1">
      <c r="A25" s="74"/>
      <c r="B25" s="548" t="s">
        <v>112</v>
      </c>
      <c r="C25" s="83" t="s">
        <v>83</v>
      </c>
      <c r="D25" s="83"/>
      <c r="E25" s="20">
        <v>1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1:15" ht="24" customHeight="1">
      <c r="A26" s="69"/>
      <c r="B26" s="550"/>
      <c r="C26" s="83" t="s">
        <v>429</v>
      </c>
      <c r="D26" s="83"/>
      <c r="E26" s="20">
        <v>13</v>
      </c>
      <c r="F26" s="20">
        <v>1</v>
      </c>
      <c r="G26" s="20">
        <v>2</v>
      </c>
      <c r="H26" s="20">
        <v>1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2</v>
      </c>
    </row>
    <row r="27" spans="1:15" ht="33" customHeight="1">
      <c r="A27" s="471"/>
      <c r="B27" s="545" t="s">
        <v>413</v>
      </c>
      <c r="C27" s="546"/>
      <c r="D27" s="547"/>
      <c r="E27" s="472">
        <f>E28+E29+E30+E31</f>
        <v>1</v>
      </c>
      <c r="F27" s="472">
        <f>F28+F29+F30+F31</f>
        <v>0</v>
      </c>
      <c r="G27" s="472">
        <f>IF((I27+K27+M27+O27)=SUM(G28:G31),SUM(G28:G31),"`ОШ!`")</f>
        <v>0</v>
      </c>
      <c r="H27" s="472">
        <f>H28+H29+H30+H31</f>
        <v>1</v>
      </c>
      <c r="I27" s="472">
        <f aca="true" t="shared" si="4" ref="I27:O27">I28+I29+I30+I31</f>
        <v>0</v>
      </c>
      <c r="J27" s="472">
        <f t="shared" si="4"/>
        <v>0</v>
      </c>
      <c r="K27" s="472">
        <f t="shared" si="4"/>
        <v>0</v>
      </c>
      <c r="L27" s="472">
        <f t="shared" si="4"/>
        <v>0</v>
      </c>
      <c r="M27" s="472">
        <f t="shared" si="4"/>
        <v>0</v>
      </c>
      <c r="N27" s="472">
        <f t="shared" si="4"/>
        <v>0</v>
      </c>
      <c r="O27" s="472">
        <f t="shared" si="4"/>
        <v>0</v>
      </c>
    </row>
    <row r="28" spans="1:15" ht="24">
      <c r="A28" s="74"/>
      <c r="B28" s="548" t="s">
        <v>412</v>
      </c>
      <c r="C28" s="543" t="s">
        <v>83</v>
      </c>
      <c r="D28" s="83" t="s">
        <v>154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</row>
    <row r="29" spans="1:15" ht="24">
      <c r="A29" s="82"/>
      <c r="B29" s="549"/>
      <c r="C29" s="544"/>
      <c r="D29" s="83" t="s">
        <v>273</v>
      </c>
      <c r="E29" s="20">
        <v>1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</row>
    <row r="30" spans="1:15" ht="24">
      <c r="A30" s="82"/>
      <c r="B30" s="549"/>
      <c r="C30" s="543" t="s">
        <v>82</v>
      </c>
      <c r="D30" s="83" t="s">
        <v>154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</row>
    <row r="31" spans="1:15" ht="24">
      <c r="A31" s="69"/>
      <c r="B31" s="550"/>
      <c r="C31" s="544"/>
      <c r="D31" s="83" t="s">
        <v>273</v>
      </c>
      <c r="E31" s="20">
        <v>0</v>
      </c>
      <c r="F31" s="20">
        <v>0</v>
      </c>
      <c r="G31" s="20">
        <v>0</v>
      </c>
      <c r="H31" s="20">
        <v>1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</row>
    <row r="32" spans="1:15" ht="22.5" customHeight="1">
      <c r="A32" s="471"/>
      <c r="B32" s="545" t="s">
        <v>414</v>
      </c>
      <c r="C32" s="546"/>
      <c r="D32" s="547"/>
      <c r="E32" s="472">
        <f>E33+E34+E35+E36</f>
        <v>21</v>
      </c>
      <c r="F32" s="472">
        <f>F33+F34+F35+F36</f>
        <v>0</v>
      </c>
      <c r="G32" s="472">
        <f>IF((I32+K32+M32+O32)=SUM(G33:G36),SUM(G33:G36),"`ОШ!`")</f>
        <v>1</v>
      </c>
      <c r="H32" s="472">
        <f>H33+H34+H35+H36</f>
        <v>0</v>
      </c>
      <c r="I32" s="472">
        <f aca="true" t="shared" si="5" ref="I32:O32">I33+I34+I35+I36</f>
        <v>0</v>
      </c>
      <c r="J32" s="472">
        <f t="shared" si="5"/>
        <v>0</v>
      </c>
      <c r="K32" s="472">
        <f t="shared" si="5"/>
        <v>0</v>
      </c>
      <c r="L32" s="472">
        <f t="shared" si="5"/>
        <v>0</v>
      </c>
      <c r="M32" s="472">
        <f t="shared" si="5"/>
        <v>0</v>
      </c>
      <c r="N32" s="472">
        <f t="shared" si="5"/>
        <v>0</v>
      </c>
      <c r="O32" s="472">
        <f t="shared" si="5"/>
        <v>1</v>
      </c>
    </row>
    <row r="33" spans="1:15" ht="24">
      <c r="A33" s="74"/>
      <c r="B33" s="548" t="s">
        <v>113</v>
      </c>
      <c r="C33" s="543" t="s">
        <v>83</v>
      </c>
      <c r="D33" s="83" t="s">
        <v>154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</row>
    <row r="34" spans="1:15" ht="24">
      <c r="A34" s="82"/>
      <c r="B34" s="549"/>
      <c r="C34" s="544"/>
      <c r="D34" s="83" t="s">
        <v>273</v>
      </c>
      <c r="E34" s="20">
        <v>1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</row>
    <row r="35" spans="1:15" ht="24">
      <c r="A35" s="82"/>
      <c r="B35" s="549"/>
      <c r="C35" s="543" t="s">
        <v>82</v>
      </c>
      <c r="D35" s="83" t="s">
        <v>154</v>
      </c>
      <c r="E35" s="20">
        <v>1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ht="24">
      <c r="A36" s="69"/>
      <c r="B36" s="550"/>
      <c r="C36" s="544"/>
      <c r="D36" s="83" t="s">
        <v>273</v>
      </c>
      <c r="E36" s="20">
        <v>19</v>
      </c>
      <c r="F36" s="20">
        <v>0</v>
      </c>
      <c r="G36" s="20">
        <v>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1</v>
      </c>
    </row>
    <row r="37" spans="1:83" s="41" customFormat="1" ht="32.25" customHeight="1">
      <c r="A37" s="471"/>
      <c r="B37" s="545" t="s">
        <v>415</v>
      </c>
      <c r="C37" s="546"/>
      <c r="D37" s="547"/>
      <c r="E37" s="472">
        <f>E38+E39</f>
        <v>0</v>
      </c>
      <c r="F37" s="472">
        <f>F38+F39</f>
        <v>0</v>
      </c>
      <c r="G37" s="472">
        <f>IF((I37+K37+M37+O37)=SUM(G38:G39),SUM(G38:G39),"`ОШ!`")</f>
        <v>0</v>
      </c>
      <c r="H37" s="472">
        <f aca="true" t="shared" si="6" ref="H37:O37">H38+H39</f>
        <v>0</v>
      </c>
      <c r="I37" s="472">
        <f t="shared" si="6"/>
        <v>0</v>
      </c>
      <c r="J37" s="472">
        <f t="shared" si="6"/>
        <v>0</v>
      </c>
      <c r="K37" s="472">
        <f t="shared" si="6"/>
        <v>0</v>
      </c>
      <c r="L37" s="472">
        <f t="shared" si="6"/>
        <v>0</v>
      </c>
      <c r="M37" s="472">
        <f t="shared" si="6"/>
        <v>0</v>
      </c>
      <c r="N37" s="472">
        <f t="shared" si="6"/>
        <v>0</v>
      </c>
      <c r="O37" s="472">
        <f t="shared" si="6"/>
        <v>0</v>
      </c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</row>
    <row r="38" spans="1:15" ht="24">
      <c r="A38" s="74"/>
      <c r="B38" s="548" t="s">
        <v>114</v>
      </c>
      <c r="C38" s="83" t="s">
        <v>83</v>
      </c>
      <c r="D38" s="83"/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</row>
    <row r="39" spans="1:15" ht="24">
      <c r="A39" s="69"/>
      <c r="B39" s="550"/>
      <c r="C39" s="83" t="s">
        <v>429</v>
      </c>
      <c r="D39" s="83"/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</row>
    <row r="40" spans="1:15" ht="26.25" customHeight="1">
      <c r="A40" s="471"/>
      <c r="B40" s="545" t="s">
        <v>416</v>
      </c>
      <c r="C40" s="546"/>
      <c r="D40" s="547"/>
      <c r="E40" s="472">
        <f>E41+E42</f>
        <v>8</v>
      </c>
      <c r="F40" s="472">
        <f>F41+F42</f>
        <v>1</v>
      </c>
      <c r="G40" s="472">
        <f>IF((I40+K40+M40+O40)=SUM(G41:G42),SUM(G41:G42),"`ОШ!`")</f>
        <v>0</v>
      </c>
      <c r="H40" s="472">
        <f aca="true" t="shared" si="7" ref="H40:O40">H41+H42</f>
        <v>1</v>
      </c>
      <c r="I40" s="472">
        <f t="shared" si="7"/>
        <v>0</v>
      </c>
      <c r="J40" s="472">
        <f t="shared" si="7"/>
        <v>0</v>
      </c>
      <c r="K40" s="472">
        <f t="shared" si="7"/>
        <v>0</v>
      </c>
      <c r="L40" s="472">
        <f t="shared" si="7"/>
        <v>0</v>
      </c>
      <c r="M40" s="472">
        <f t="shared" si="7"/>
        <v>0</v>
      </c>
      <c r="N40" s="472">
        <f t="shared" si="7"/>
        <v>0</v>
      </c>
      <c r="O40" s="472">
        <f t="shared" si="7"/>
        <v>0</v>
      </c>
    </row>
    <row r="41" spans="1:15" ht="24">
      <c r="A41" s="74"/>
      <c r="B41" s="548" t="s">
        <v>128</v>
      </c>
      <c r="C41" s="543" t="s">
        <v>83</v>
      </c>
      <c r="D41" s="83" t="s">
        <v>154</v>
      </c>
      <c r="E41" s="20">
        <v>7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</row>
    <row r="42" spans="1:15" ht="24">
      <c r="A42" s="69"/>
      <c r="B42" s="550"/>
      <c r="C42" s="544"/>
      <c r="D42" s="83" t="s">
        <v>273</v>
      </c>
      <c r="E42" s="20">
        <v>1</v>
      </c>
      <c r="F42" s="20">
        <v>1</v>
      </c>
      <c r="G42" s="20">
        <v>0</v>
      </c>
      <c r="H42" s="20">
        <v>1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</row>
    <row r="43" spans="1:15" ht="29.25" customHeight="1">
      <c r="A43" s="471"/>
      <c r="B43" s="545" t="s">
        <v>417</v>
      </c>
      <c r="C43" s="546"/>
      <c r="D43" s="547"/>
      <c r="E43" s="472">
        <f>E44+E45</f>
        <v>0</v>
      </c>
      <c r="F43" s="472">
        <f>F44+F45</f>
        <v>0</v>
      </c>
      <c r="G43" s="472">
        <f>IF((I43+K43+M43+O43)=SUM(G44:G45),SUM(G44:G45),"`ОШ!`")</f>
        <v>0</v>
      </c>
      <c r="H43" s="472">
        <f aca="true" t="shared" si="8" ref="H43:O43">H44+H45</f>
        <v>0</v>
      </c>
      <c r="I43" s="472">
        <f t="shared" si="8"/>
        <v>0</v>
      </c>
      <c r="J43" s="472">
        <f t="shared" si="8"/>
        <v>0</v>
      </c>
      <c r="K43" s="472">
        <f t="shared" si="8"/>
        <v>0</v>
      </c>
      <c r="L43" s="472">
        <f t="shared" si="8"/>
        <v>0</v>
      </c>
      <c r="M43" s="472">
        <f t="shared" si="8"/>
        <v>0</v>
      </c>
      <c r="N43" s="472">
        <f t="shared" si="8"/>
        <v>0</v>
      </c>
      <c r="O43" s="472">
        <f t="shared" si="8"/>
        <v>0</v>
      </c>
    </row>
    <row r="44" spans="1:15" ht="24">
      <c r="A44" s="74"/>
      <c r="B44" s="548" t="s">
        <v>115</v>
      </c>
      <c r="C44" s="83" t="s">
        <v>83</v>
      </c>
      <c r="D44" s="83"/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</row>
    <row r="45" spans="1:15" ht="24">
      <c r="A45" s="69"/>
      <c r="B45" s="550"/>
      <c r="C45" s="83" t="s">
        <v>429</v>
      </c>
      <c r="D45" s="83"/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</row>
    <row r="46" spans="1:15" ht="29.25" customHeight="1">
      <c r="A46" s="471"/>
      <c r="B46" s="545" t="s">
        <v>418</v>
      </c>
      <c r="C46" s="546"/>
      <c r="D46" s="547"/>
      <c r="E46" s="472">
        <f>E47+E48+E49+E50</f>
        <v>0</v>
      </c>
      <c r="F46" s="472">
        <f>F47+F48+F49+F50</f>
        <v>0</v>
      </c>
      <c r="G46" s="472">
        <f>IF((I46+K46+M46+O46)=SUM(G47:G50),SUM(G47:G50),"`ОШ!`")</f>
        <v>0</v>
      </c>
      <c r="H46" s="472">
        <f>H47+H48+H49+H50</f>
        <v>0</v>
      </c>
      <c r="I46" s="472">
        <f aca="true" t="shared" si="9" ref="I46:O46">I47+I48+I49+I50</f>
        <v>0</v>
      </c>
      <c r="J46" s="472">
        <f t="shared" si="9"/>
        <v>0</v>
      </c>
      <c r="K46" s="472">
        <f t="shared" si="9"/>
        <v>0</v>
      </c>
      <c r="L46" s="472">
        <f t="shared" si="9"/>
        <v>0</v>
      </c>
      <c r="M46" s="472">
        <f t="shared" si="9"/>
        <v>0</v>
      </c>
      <c r="N46" s="472">
        <f t="shared" si="9"/>
        <v>0</v>
      </c>
      <c r="O46" s="472">
        <f t="shared" si="9"/>
        <v>0</v>
      </c>
    </row>
    <row r="47" spans="1:15" ht="24">
      <c r="A47" s="74"/>
      <c r="B47" s="548" t="s">
        <v>116</v>
      </c>
      <c r="C47" s="543" t="s">
        <v>83</v>
      </c>
      <c r="D47" s="83" t="s">
        <v>154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</row>
    <row r="48" spans="1:15" ht="24">
      <c r="A48" s="82"/>
      <c r="B48" s="549"/>
      <c r="C48" s="544"/>
      <c r="D48" s="83" t="s">
        <v>273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</row>
    <row r="49" spans="1:15" ht="24">
      <c r="A49" s="82"/>
      <c r="B49" s="549"/>
      <c r="C49" s="543" t="s">
        <v>82</v>
      </c>
      <c r="D49" s="83" t="s">
        <v>154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</row>
    <row r="50" spans="1:15" ht="24">
      <c r="A50" s="69"/>
      <c r="B50" s="550"/>
      <c r="C50" s="544"/>
      <c r="D50" s="83" t="s">
        <v>273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</row>
    <row r="51" spans="1:15" ht="45" customHeight="1">
      <c r="A51" s="471"/>
      <c r="B51" s="545" t="s">
        <v>430</v>
      </c>
      <c r="C51" s="546"/>
      <c r="D51" s="547"/>
      <c r="E51" s="473">
        <f>SUM(E52:E71)</f>
        <v>0</v>
      </c>
      <c r="F51" s="473">
        <f aca="true" t="shared" si="10" ref="F51:O51">SUM(F52:F71)</f>
        <v>0</v>
      </c>
      <c r="G51" s="473">
        <f>IF((I51+K51+M51+O51)=SUM(G52:G71),SUM(G52:G71),"`ОШ!`")</f>
        <v>0</v>
      </c>
      <c r="H51" s="473">
        <f t="shared" si="10"/>
        <v>0</v>
      </c>
      <c r="I51" s="473">
        <f t="shared" si="10"/>
        <v>0</v>
      </c>
      <c r="J51" s="473">
        <f t="shared" si="10"/>
        <v>0</v>
      </c>
      <c r="K51" s="473">
        <f t="shared" si="10"/>
        <v>0</v>
      </c>
      <c r="L51" s="473">
        <f t="shared" si="10"/>
        <v>0</v>
      </c>
      <c r="M51" s="473">
        <f t="shared" si="10"/>
        <v>0</v>
      </c>
      <c r="N51" s="473">
        <f t="shared" si="10"/>
        <v>0</v>
      </c>
      <c r="O51" s="473">
        <f t="shared" si="10"/>
        <v>0</v>
      </c>
    </row>
    <row r="52" spans="1:15" ht="24">
      <c r="A52" s="74"/>
      <c r="B52" s="543" t="s">
        <v>117</v>
      </c>
      <c r="C52" s="543" t="s">
        <v>83</v>
      </c>
      <c r="D52" s="83" t="s">
        <v>154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</row>
    <row r="53" spans="1:15" ht="24">
      <c r="A53" s="82"/>
      <c r="B53" s="551"/>
      <c r="C53" s="544"/>
      <c r="D53" s="83" t="s">
        <v>273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</row>
    <row r="54" spans="1:15" ht="24">
      <c r="A54" s="82"/>
      <c r="B54" s="551"/>
      <c r="C54" s="543" t="s">
        <v>82</v>
      </c>
      <c r="D54" s="83" t="s">
        <v>154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</row>
    <row r="55" spans="1:15" ht="24">
      <c r="A55" s="82"/>
      <c r="B55" s="544"/>
      <c r="C55" s="544"/>
      <c r="D55" s="83" t="s">
        <v>273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</row>
    <row r="56" spans="1:15" ht="24">
      <c r="A56" s="82"/>
      <c r="B56" s="543" t="s">
        <v>118</v>
      </c>
      <c r="C56" s="543" t="s">
        <v>83</v>
      </c>
      <c r="D56" s="83" t="s">
        <v>154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</row>
    <row r="57" spans="1:15" ht="24">
      <c r="A57" s="82"/>
      <c r="B57" s="551"/>
      <c r="C57" s="544"/>
      <c r="D57" s="83" t="s">
        <v>273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</row>
    <row r="58" spans="1:15" ht="24">
      <c r="A58" s="82"/>
      <c r="B58" s="551"/>
      <c r="C58" s="543" t="s">
        <v>82</v>
      </c>
      <c r="D58" s="83" t="s">
        <v>154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</row>
    <row r="59" spans="1:15" ht="24">
      <c r="A59" s="82"/>
      <c r="B59" s="544"/>
      <c r="C59" s="544"/>
      <c r="D59" s="83" t="s">
        <v>273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</row>
    <row r="60" spans="1:15" ht="24">
      <c r="A60" s="82"/>
      <c r="B60" s="543" t="s">
        <v>10</v>
      </c>
      <c r="C60" s="543" t="s">
        <v>83</v>
      </c>
      <c r="D60" s="83" t="s">
        <v>154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</row>
    <row r="61" spans="1:15" ht="24">
      <c r="A61" s="82"/>
      <c r="B61" s="551"/>
      <c r="C61" s="544"/>
      <c r="D61" s="83" t="s">
        <v>273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</row>
    <row r="62" spans="1:15" ht="24">
      <c r="A62" s="82"/>
      <c r="B62" s="551"/>
      <c r="C62" s="543" t="s">
        <v>82</v>
      </c>
      <c r="D62" s="83" t="s">
        <v>154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</row>
    <row r="63" spans="1:15" ht="24">
      <c r="A63" s="82"/>
      <c r="B63" s="544"/>
      <c r="C63" s="544"/>
      <c r="D63" s="83" t="s">
        <v>273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</row>
    <row r="64" spans="1:15" ht="24">
      <c r="A64" s="53"/>
      <c r="B64" s="543" t="s">
        <v>119</v>
      </c>
      <c r="C64" s="543" t="s">
        <v>83</v>
      </c>
      <c r="D64" s="83" t="s">
        <v>154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</row>
    <row r="65" spans="1:15" ht="24">
      <c r="A65" s="53"/>
      <c r="B65" s="551"/>
      <c r="C65" s="544"/>
      <c r="D65" s="83" t="s">
        <v>273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</row>
    <row r="66" spans="1:15" ht="24">
      <c r="A66" s="53"/>
      <c r="B66" s="551"/>
      <c r="C66" s="543" t="s">
        <v>82</v>
      </c>
      <c r="D66" s="83" t="s">
        <v>154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</row>
    <row r="67" spans="1:15" ht="24">
      <c r="A67" s="53"/>
      <c r="B67" s="544"/>
      <c r="C67" s="544"/>
      <c r="D67" s="83" t="s">
        <v>273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</row>
    <row r="68" spans="1:15" ht="24">
      <c r="A68" s="82"/>
      <c r="B68" s="543" t="s">
        <v>120</v>
      </c>
      <c r="C68" s="543" t="s">
        <v>83</v>
      </c>
      <c r="D68" s="83" t="s">
        <v>154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</row>
    <row r="69" spans="1:15" ht="24">
      <c r="A69" s="82"/>
      <c r="B69" s="551"/>
      <c r="C69" s="544"/>
      <c r="D69" s="83" t="s">
        <v>273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</row>
    <row r="70" spans="1:15" ht="24">
      <c r="A70" s="82"/>
      <c r="B70" s="551"/>
      <c r="C70" s="543" t="s">
        <v>82</v>
      </c>
      <c r="D70" s="83" t="s">
        <v>154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</row>
    <row r="71" spans="1:15" ht="24">
      <c r="A71" s="82"/>
      <c r="B71" s="544"/>
      <c r="C71" s="544"/>
      <c r="D71" s="83" t="s">
        <v>273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</row>
    <row r="72" spans="1:15" ht="48">
      <c r="A72" s="471"/>
      <c r="B72" s="474" t="s">
        <v>122</v>
      </c>
      <c r="C72" s="475" t="s">
        <v>83</v>
      </c>
      <c r="D72" s="476"/>
      <c r="E72" s="472">
        <v>7</v>
      </c>
      <c r="F72" s="472">
        <v>0</v>
      </c>
      <c r="G72" s="472">
        <v>2</v>
      </c>
      <c r="H72" s="472">
        <v>0</v>
      </c>
      <c r="I72" s="472">
        <v>1</v>
      </c>
      <c r="J72" s="472">
        <v>0</v>
      </c>
      <c r="K72" s="472">
        <v>0</v>
      </c>
      <c r="L72" s="472">
        <v>0</v>
      </c>
      <c r="M72" s="472">
        <v>0</v>
      </c>
      <c r="N72" s="472">
        <v>0</v>
      </c>
      <c r="O72" s="472">
        <v>1</v>
      </c>
    </row>
    <row r="73" spans="1:15" ht="42" customHeight="1">
      <c r="A73" s="471"/>
      <c r="B73" s="545" t="s">
        <v>433</v>
      </c>
      <c r="C73" s="546"/>
      <c r="D73" s="547"/>
      <c r="E73" s="472">
        <f>E74+E75+E76+E77</f>
        <v>0</v>
      </c>
      <c r="F73" s="472">
        <f>F74+F75+F76+F77</f>
        <v>0</v>
      </c>
      <c r="G73" s="472">
        <f>IF((I73+K73+M73+O73)=SUM(G74:G77),SUM(G74:G77),"`ОШ!`")</f>
        <v>0</v>
      </c>
      <c r="H73" s="472">
        <f>H74+H75+H76+H77</f>
        <v>0</v>
      </c>
      <c r="I73" s="472">
        <f aca="true" t="shared" si="11" ref="I73:O73">I74+I75+I76+I77</f>
        <v>0</v>
      </c>
      <c r="J73" s="472">
        <f t="shared" si="11"/>
        <v>0</v>
      </c>
      <c r="K73" s="472">
        <f t="shared" si="11"/>
        <v>0</v>
      </c>
      <c r="L73" s="472">
        <f t="shared" si="11"/>
        <v>0</v>
      </c>
      <c r="M73" s="472">
        <f t="shared" si="11"/>
        <v>0</v>
      </c>
      <c r="N73" s="472">
        <f t="shared" si="11"/>
        <v>0</v>
      </c>
      <c r="O73" s="472">
        <f t="shared" si="11"/>
        <v>0</v>
      </c>
    </row>
    <row r="74" spans="1:15" ht="24">
      <c r="A74" s="74"/>
      <c r="B74" s="548" t="s">
        <v>123</v>
      </c>
      <c r="C74" s="543" t="s">
        <v>83</v>
      </c>
      <c r="D74" s="83" t="s">
        <v>154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</row>
    <row r="75" spans="1:15" ht="24">
      <c r="A75" s="82"/>
      <c r="B75" s="549"/>
      <c r="C75" s="544"/>
      <c r="D75" s="83" t="s">
        <v>273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</row>
    <row r="76" spans="1:15" ht="24">
      <c r="A76" s="82"/>
      <c r="B76" s="549"/>
      <c r="C76" s="543" t="s">
        <v>82</v>
      </c>
      <c r="D76" s="83" t="s">
        <v>154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</row>
    <row r="77" spans="1:15" ht="24">
      <c r="A77" s="69"/>
      <c r="B77" s="550"/>
      <c r="C77" s="544"/>
      <c r="D77" s="83" t="s">
        <v>273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</row>
    <row r="78" spans="1:15" ht="15.75">
      <c r="A78" s="471"/>
      <c r="B78" s="477" t="s">
        <v>71</v>
      </c>
      <c r="C78" s="478"/>
      <c r="D78" s="476"/>
      <c r="E78" s="479">
        <f>E9+E14+E19+E24+E27+E32+E37+E40+E43+E46+E51+E72+E73</f>
        <v>94</v>
      </c>
      <c r="F78" s="479">
        <f aca="true" t="shared" si="12" ref="F78:O78">F9+F14+F19+F24+F27+F32+F37+F40+F43+F46+F51+F72+F73</f>
        <v>7</v>
      </c>
      <c r="G78" s="479">
        <f t="shared" si="12"/>
        <v>19</v>
      </c>
      <c r="H78" s="479">
        <f t="shared" si="12"/>
        <v>8</v>
      </c>
      <c r="I78" s="479">
        <f t="shared" si="12"/>
        <v>6</v>
      </c>
      <c r="J78" s="479">
        <f t="shared" si="12"/>
        <v>0</v>
      </c>
      <c r="K78" s="479">
        <f t="shared" si="12"/>
        <v>0</v>
      </c>
      <c r="L78" s="479">
        <f t="shared" si="12"/>
        <v>0</v>
      </c>
      <c r="M78" s="479">
        <f t="shared" si="12"/>
        <v>1</v>
      </c>
      <c r="N78" s="479">
        <f t="shared" si="12"/>
        <v>0</v>
      </c>
      <c r="O78" s="479">
        <f t="shared" si="12"/>
        <v>12</v>
      </c>
    </row>
    <row r="79" spans="1:15" ht="12.75">
      <c r="A79" s="471"/>
      <c r="B79" s="480" t="s">
        <v>83</v>
      </c>
      <c r="C79" s="481"/>
      <c r="D79" s="482"/>
      <c r="E79" s="473">
        <f>E10+E11+E15+E16+E20+E21+E25+E28+E29+E33+E34+E38+E41+E42+E44+E47+E48+E52+E53+E56+E57+E60+E61+E64+E65+E68+E69+E72+E74+E75</f>
        <v>22</v>
      </c>
      <c r="F79" s="473">
        <f aca="true" t="shared" si="13" ref="F79:O79">F10+F11+F15+F16+F20+F21+F25+F28+F29+F33+F34+F38+F41+F42+F44+F47+F48+F52+F53+F56+F57+F60+F61+F64+F65+F68+F69+F72+F74+F75</f>
        <v>4</v>
      </c>
      <c r="G79" s="473">
        <f t="shared" si="13"/>
        <v>4</v>
      </c>
      <c r="H79" s="473">
        <f t="shared" si="13"/>
        <v>4</v>
      </c>
      <c r="I79" s="473">
        <f t="shared" si="13"/>
        <v>3</v>
      </c>
      <c r="J79" s="473">
        <f t="shared" si="13"/>
        <v>0</v>
      </c>
      <c r="K79" s="473">
        <f t="shared" si="13"/>
        <v>0</v>
      </c>
      <c r="L79" s="473">
        <f t="shared" si="13"/>
        <v>0</v>
      </c>
      <c r="M79" s="473">
        <f t="shared" si="13"/>
        <v>0</v>
      </c>
      <c r="N79" s="473">
        <f t="shared" si="13"/>
        <v>0</v>
      </c>
      <c r="O79" s="473">
        <f t="shared" si="13"/>
        <v>1</v>
      </c>
    </row>
    <row r="80" spans="1:15" ht="12.75">
      <c r="A80" s="471"/>
      <c r="B80" s="480" t="s">
        <v>82</v>
      </c>
      <c r="C80" s="481"/>
      <c r="D80" s="482"/>
      <c r="E80" s="473">
        <f>E12+E13+E17+E18+E22+E23+E26+E30+E31+E35+E36+E39+E45+E49+E50+E54+E55+E58+E59+E62+E63+E66+E67+E70+E71+E76+E77</f>
        <v>72</v>
      </c>
      <c r="F80" s="473">
        <f aca="true" t="shared" si="14" ref="F80:O80">F12+F13+F17+F18+F22+F23+F26+F30+F31+F35+F36+F39+F45+F49+F50+F54+F55+F58+F59+F62+F63+F66+F67+F70+F71+F76+F77</f>
        <v>3</v>
      </c>
      <c r="G80" s="473">
        <f t="shared" si="14"/>
        <v>15</v>
      </c>
      <c r="H80" s="473">
        <f t="shared" si="14"/>
        <v>4</v>
      </c>
      <c r="I80" s="473">
        <f t="shared" si="14"/>
        <v>3</v>
      </c>
      <c r="J80" s="473">
        <f t="shared" si="14"/>
        <v>0</v>
      </c>
      <c r="K80" s="473">
        <f t="shared" si="14"/>
        <v>0</v>
      </c>
      <c r="L80" s="473">
        <f t="shared" si="14"/>
        <v>0</v>
      </c>
      <c r="M80" s="473">
        <f t="shared" si="14"/>
        <v>1</v>
      </c>
      <c r="N80" s="473">
        <f t="shared" si="14"/>
        <v>0</v>
      </c>
      <c r="O80" s="473">
        <f t="shared" si="14"/>
        <v>11</v>
      </c>
    </row>
    <row r="81" spans="1:15" ht="25.5">
      <c r="A81" s="471"/>
      <c r="B81" s="480" t="s">
        <v>124</v>
      </c>
      <c r="C81" s="481"/>
      <c r="D81" s="482"/>
      <c r="E81" s="473">
        <f>E10+E12+E15+E17+E20+E22+E28+E30+E33+E35+E41+E47+E49+E52+E54+E56+E58+E60+E62+E64+E66+E68+E70+E74+E76</f>
        <v>26</v>
      </c>
      <c r="F81" s="473">
        <f aca="true" t="shared" si="15" ref="F81:O81">F10+F12+F15+F17+F20+F22+F28+F30+F33+F35+F41+F47+F49+F52+F54+F56+F58+F60+F62+F64+F66+F68+F70+F74+F76</f>
        <v>2</v>
      </c>
      <c r="G81" s="473">
        <f t="shared" si="15"/>
        <v>4</v>
      </c>
      <c r="H81" s="473">
        <f t="shared" si="15"/>
        <v>2</v>
      </c>
      <c r="I81" s="473">
        <f t="shared" si="15"/>
        <v>0</v>
      </c>
      <c r="J81" s="473">
        <f t="shared" si="15"/>
        <v>0</v>
      </c>
      <c r="K81" s="473">
        <f t="shared" si="15"/>
        <v>0</v>
      </c>
      <c r="L81" s="473">
        <f t="shared" si="15"/>
        <v>0</v>
      </c>
      <c r="M81" s="473">
        <f t="shared" si="15"/>
        <v>0</v>
      </c>
      <c r="N81" s="473">
        <f t="shared" si="15"/>
        <v>0</v>
      </c>
      <c r="O81" s="473">
        <f t="shared" si="15"/>
        <v>4</v>
      </c>
    </row>
    <row r="82" spans="2:15" ht="22.5" customHeight="1">
      <c r="B82" s="1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6" ht="12.75">
      <c r="A83" s="533" t="s">
        <v>434</v>
      </c>
      <c r="B83" s="533"/>
      <c r="C83" s="533"/>
      <c r="D83" s="533"/>
      <c r="E83" s="533"/>
      <c r="F83" s="533"/>
    </row>
    <row r="84" spans="1:15" ht="84">
      <c r="A84" s="466" t="s">
        <v>248</v>
      </c>
      <c r="B84" s="534" t="s">
        <v>272</v>
      </c>
      <c r="C84" s="552" t="s">
        <v>260</v>
      </c>
      <c r="D84" s="553"/>
      <c r="E84" s="467" t="s">
        <v>99</v>
      </c>
      <c r="F84" s="536" t="s">
        <v>100</v>
      </c>
      <c r="G84" s="536"/>
      <c r="H84" s="536" t="s">
        <v>101</v>
      </c>
      <c r="I84" s="536"/>
      <c r="J84" s="536" t="s">
        <v>102</v>
      </c>
      <c r="K84" s="536"/>
      <c r="L84" s="536" t="s">
        <v>103</v>
      </c>
      <c r="M84" s="536"/>
      <c r="N84" s="536" t="s">
        <v>104</v>
      </c>
      <c r="O84" s="536"/>
    </row>
    <row r="85" spans="1:15" ht="42" customHeight="1">
      <c r="A85" s="468"/>
      <c r="B85" s="535"/>
      <c r="C85" s="554"/>
      <c r="D85" s="555"/>
      <c r="E85" s="275" t="s">
        <v>579</v>
      </c>
      <c r="F85" s="470" t="s">
        <v>105</v>
      </c>
      <c r="G85" s="470" t="s">
        <v>106</v>
      </c>
      <c r="H85" s="470" t="s">
        <v>107</v>
      </c>
      <c r="I85" s="470" t="s">
        <v>108</v>
      </c>
      <c r="J85" s="470" t="s">
        <v>107</v>
      </c>
      <c r="K85" s="470" t="s">
        <v>108</v>
      </c>
      <c r="L85" s="470" t="s">
        <v>107</v>
      </c>
      <c r="M85" s="470" t="s">
        <v>108</v>
      </c>
      <c r="N85" s="470" t="s">
        <v>107</v>
      </c>
      <c r="O85" s="470" t="s">
        <v>108</v>
      </c>
    </row>
    <row r="86" spans="1:15" ht="12.75">
      <c r="A86" s="471" t="s">
        <v>130</v>
      </c>
      <c r="B86" s="470" t="s">
        <v>169</v>
      </c>
      <c r="C86" s="557" t="s">
        <v>249</v>
      </c>
      <c r="D86" s="558"/>
      <c r="E86" s="470" t="s">
        <v>520</v>
      </c>
      <c r="F86" s="470" t="s">
        <v>521</v>
      </c>
      <c r="G86" s="470" t="s">
        <v>522</v>
      </c>
      <c r="H86" s="470" t="s">
        <v>523</v>
      </c>
      <c r="I86" s="470" t="s">
        <v>524</v>
      </c>
      <c r="J86" s="470" t="s">
        <v>525</v>
      </c>
      <c r="K86" s="470" t="s">
        <v>526</v>
      </c>
      <c r="L86" s="470" t="s">
        <v>527</v>
      </c>
      <c r="M86" s="470" t="s">
        <v>528</v>
      </c>
      <c r="N86" s="470" t="s">
        <v>529</v>
      </c>
      <c r="O86" s="470" t="s">
        <v>530</v>
      </c>
    </row>
    <row r="87" spans="1:15" ht="29.25" customHeight="1">
      <c r="A87" s="23"/>
      <c r="B87" s="85" t="s">
        <v>113</v>
      </c>
      <c r="C87" s="556" t="s">
        <v>3</v>
      </c>
      <c r="D87" s="556"/>
      <c r="E87" s="23">
        <v>14</v>
      </c>
      <c r="F87" s="23">
        <v>0</v>
      </c>
      <c r="G87" s="104">
        <v>1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1</v>
      </c>
    </row>
    <row r="88" spans="1:15" ht="27.75" customHeight="1">
      <c r="A88" s="23"/>
      <c r="B88" s="85" t="s">
        <v>128</v>
      </c>
      <c r="C88" s="556" t="s">
        <v>3</v>
      </c>
      <c r="D88" s="556"/>
      <c r="E88" s="23">
        <v>0</v>
      </c>
      <c r="F88" s="23">
        <v>1</v>
      </c>
      <c r="G88" s="104">
        <f>I88+K88+M88+O88</f>
        <v>0</v>
      </c>
      <c r="H88" s="23">
        <v>1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</row>
    <row r="91" ht="12.75">
      <c r="B91" s="122" t="s">
        <v>410</v>
      </c>
    </row>
  </sheetData>
  <sheetProtection/>
  <mergeCells count="76">
    <mergeCell ref="C88:D88"/>
    <mergeCell ref="H84:I84"/>
    <mergeCell ref="J84:K84"/>
    <mergeCell ref="L84:M84"/>
    <mergeCell ref="N84:O84"/>
    <mergeCell ref="C86:D86"/>
    <mergeCell ref="C87:D87"/>
    <mergeCell ref="B73:D73"/>
    <mergeCell ref="B74:B77"/>
    <mergeCell ref="C74:C75"/>
    <mergeCell ref="C76:C77"/>
    <mergeCell ref="A83:F83"/>
    <mergeCell ref="B84:B85"/>
    <mergeCell ref="C84:D85"/>
    <mergeCell ref="F84:G84"/>
    <mergeCell ref="B64:B67"/>
    <mergeCell ref="C64:C65"/>
    <mergeCell ref="C66:C67"/>
    <mergeCell ref="B68:B71"/>
    <mergeCell ref="C68:C69"/>
    <mergeCell ref="C70:C71"/>
    <mergeCell ref="B56:B59"/>
    <mergeCell ref="C56:C57"/>
    <mergeCell ref="C58:C59"/>
    <mergeCell ref="B60:B63"/>
    <mergeCell ref="C60:C61"/>
    <mergeCell ref="C62:C63"/>
    <mergeCell ref="B47:B50"/>
    <mergeCell ref="C47:C48"/>
    <mergeCell ref="C49:C50"/>
    <mergeCell ref="B51:D51"/>
    <mergeCell ref="B52:B55"/>
    <mergeCell ref="C52:C53"/>
    <mergeCell ref="C54:C55"/>
    <mergeCell ref="B40:D40"/>
    <mergeCell ref="B41:B42"/>
    <mergeCell ref="C41:C42"/>
    <mergeCell ref="B43:D43"/>
    <mergeCell ref="B44:B45"/>
    <mergeCell ref="B46:D46"/>
    <mergeCell ref="B32:D32"/>
    <mergeCell ref="B33:B36"/>
    <mergeCell ref="C33:C34"/>
    <mergeCell ref="C35:C36"/>
    <mergeCell ref="B37:D37"/>
    <mergeCell ref="B38:B39"/>
    <mergeCell ref="B24:D24"/>
    <mergeCell ref="B25:B26"/>
    <mergeCell ref="B27:D27"/>
    <mergeCell ref="B28:B31"/>
    <mergeCell ref="C28:C29"/>
    <mergeCell ref="C30:C31"/>
    <mergeCell ref="B14:D14"/>
    <mergeCell ref="B15:B18"/>
    <mergeCell ref="C15:C16"/>
    <mergeCell ref="C17:C18"/>
    <mergeCell ref="B19:D19"/>
    <mergeCell ref="B20:B23"/>
    <mergeCell ref="C20:C21"/>
    <mergeCell ref="C22:C23"/>
    <mergeCell ref="L6:M6"/>
    <mergeCell ref="N6:O6"/>
    <mergeCell ref="B9:D9"/>
    <mergeCell ref="B10:B13"/>
    <mergeCell ref="C10:C11"/>
    <mergeCell ref="C12:C13"/>
    <mergeCell ref="B2:K2"/>
    <mergeCell ref="B3:L3"/>
    <mergeCell ref="B4:O4"/>
    <mergeCell ref="A5:G5"/>
    <mergeCell ref="B6:B7"/>
    <mergeCell ref="C6:C7"/>
    <mergeCell ref="D6:D7"/>
    <mergeCell ref="F6:G6"/>
    <mergeCell ref="H6:I6"/>
    <mergeCell ref="J6:K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vorobyov</dc:creator>
  <cp:keywords/>
  <dc:description/>
  <cp:lastModifiedBy>User</cp:lastModifiedBy>
  <cp:lastPrinted>2012-02-13T07:19:19Z</cp:lastPrinted>
  <dcterms:created xsi:type="dcterms:W3CDTF">2010-11-12T13:16:09Z</dcterms:created>
  <dcterms:modified xsi:type="dcterms:W3CDTF">2012-02-13T07:51:08Z</dcterms:modified>
  <cp:category/>
  <cp:version/>
  <cp:contentType/>
  <cp:contentStatus/>
</cp:coreProperties>
</file>