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76" windowWidth="15195" windowHeight="8310" tabRatio="742" activeTab="0"/>
  </bookViews>
  <sheets>
    <sheet name="форма №1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Таблица 5" sheetId="6" r:id="rId6"/>
    <sheet name="Таблица 6" sheetId="7" r:id="rId7"/>
    <sheet name="Таблица 7" sheetId="8" r:id="rId8"/>
    <sheet name="форма №2" sheetId="9" r:id="rId9"/>
    <sheet name="форма №3" sheetId="10" r:id="rId10"/>
    <sheet name="форма №4" sheetId="11" r:id="rId11"/>
    <sheet name="Форма №5" sheetId="12" r:id="rId12"/>
    <sheet name="форма №8 (Табл 1)" sheetId="13" r:id="rId13"/>
    <sheet name="форма №8 (Табл 2)" sheetId="14" r:id="rId14"/>
    <sheet name="форма № 9" sheetId="15" r:id="rId15"/>
    <sheet name="табл 1 к форме №9" sheetId="16" r:id="rId16"/>
    <sheet name="табл 2 к форме № 9" sheetId="17" r:id="rId17"/>
    <sheet name="форма №9а" sheetId="18" r:id="rId18"/>
    <sheet name="форма №10" sheetId="19" r:id="rId19"/>
    <sheet name="форма №13" sheetId="20" r:id="rId20"/>
    <sheet name="форма №14" sheetId="21" r:id="rId21"/>
    <sheet name="Форма 14а" sheetId="22" r:id="rId22"/>
    <sheet name="проверка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2">'Таблица 2'!$6:$6</definedName>
    <definedName name="_xlnm.Print_Titles" localSheetId="4">'Таблица 4'!$8:$8</definedName>
    <definedName name="_xlnm.Print_Titles" localSheetId="14">'форма № 9'!$7:$7</definedName>
    <definedName name="_xlnm.Print_Titles" localSheetId="0">'форма №1'!$7:$7</definedName>
    <definedName name="_xlnm.Print_Titles" localSheetId="20">'форма №14'!$7:$7</definedName>
    <definedName name="_xlnm.Print_Titles" localSheetId="8">'форма №2'!$7:$7</definedName>
    <definedName name="_xlnm.Print_Titles" localSheetId="9">'форма №3'!$7:$7</definedName>
    <definedName name="_xlnm.Print_Titles" localSheetId="10">'форма №4'!$7:$7</definedName>
    <definedName name="_xlnm.Print_Titles" localSheetId="11">'Форма №5'!$8:$8</definedName>
    <definedName name="_xlnm.Print_Titles" localSheetId="13">'форма №8 (Табл 2)'!$8:$8</definedName>
    <definedName name="_xlnm.Print_Area" localSheetId="5">'Таблица 5'!$A$1:$K$20</definedName>
    <definedName name="_xlnm.Print_Area" localSheetId="7">'Таблица 7'!$A$1:$K$22</definedName>
    <definedName name="_xlnm.Print_Area" localSheetId="21">'Форма 14а'!$A$1:$M$18</definedName>
    <definedName name="_xlnm.Print_Area" localSheetId="0">'форма №1'!$A$1:$S$107</definedName>
    <definedName name="_xlnm.Print_Area" localSheetId="18">'форма №10'!$A$1:$T$27</definedName>
    <definedName name="_xlnm.Print_Area" localSheetId="19">'форма №13'!$A$1:$C$75</definedName>
    <definedName name="_xlnm.Print_Area" localSheetId="10">'форма №4'!$A$1:$S$220</definedName>
    <definedName name="Ст._19.7_КоАП_Непредставление_сведений__информации" localSheetId="17">'[2]Свод1'!#REF!</definedName>
    <definedName name="Ст._19.7_КоАП_Непредставление_сведений__информации">'[1]Свод1'!#REF!</definedName>
  </definedNames>
  <calcPr fullCalcOnLoad="1"/>
</workbook>
</file>

<file path=xl/comments19.xml><?xml version="1.0" encoding="utf-8"?>
<comments xmlns="http://schemas.openxmlformats.org/spreadsheetml/2006/main">
  <authors>
    <author>Светлана Гайчук</author>
  </authors>
  <commentList>
    <comment ref="J10" authorId="0">
      <text>
        <r>
          <rPr>
            <b/>
            <sz val="8"/>
            <rFont val="Tahoma"/>
            <family val="2"/>
          </rPr>
          <t>Светлана Гайчук:</t>
        </r>
        <r>
          <rPr>
            <sz val="8"/>
            <rFont val="Tahoma"/>
            <family val="2"/>
          </rPr>
          <t xml:space="preserve">
1. администраци МО Мирный - 2 дела
2. Росимущество - 1 дело</t>
        </r>
      </text>
    </comment>
  </commentList>
</comments>
</file>

<file path=xl/sharedStrings.xml><?xml version="1.0" encoding="utf-8"?>
<sst xmlns="http://schemas.openxmlformats.org/spreadsheetml/2006/main" count="1930" uniqueCount="925">
  <si>
    <t xml:space="preserve">ст.16 Запрет на ограничивающие конкуренцию соглашения и согласованные действия органов власти,госуд. внебюджетных фондов, Банка России, всего:
в том числе: </t>
  </si>
  <si>
    <t>ст.17.1 Нарушение порядка заключения договоров в отношении государственного и муниципального имущества, всего
в том числе:</t>
  </si>
  <si>
    <t>ст.ст. 19-21 Нарушение  порядка предоставления государственной или муниципальной преференции, всего: 
в том числе:</t>
  </si>
  <si>
    <t>ст. 25 Обязанность представления информации в антимонопольный орган, всего:
 в том числе: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</si>
  <si>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доход, всего: 
в том числе:</t>
  </si>
  <si>
    <t>Тел. для справок ФАС России  252-46-91</t>
  </si>
  <si>
    <t xml:space="preserve">Принято исков судом в отчетном периоде 
</t>
  </si>
  <si>
    <t>Суд удовлетворил иски</t>
  </si>
  <si>
    <t>Суд отказал в исках</t>
  </si>
  <si>
    <t>Иск находится в стадии судебного рассмотрения</t>
  </si>
  <si>
    <t>принятые в предыдущем периоде</t>
  </si>
  <si>
    <t>принятые в   отчетном периоде</t>
  </si>
  <si>
    <t>принятых в предыдущем периоде</t>
  </si>
  <si>
    <t>принятых в   отчетном периоде</t>
  </si>
  <si>
    <t>Форма № 2</t>
  </si>
  <si>
    <t>Форма № 3</t>
  </si>
  <si>
    <t>Форма № 1</t>
  </si>
  <si>
    <t>Нарушения антимонопольного законодательcтва, выявленные на рынках в разрезе
сфер деятельности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</si>
  <si>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</si>
  <si>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</si>
  <si>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</si>
  <si>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</si>
  <si>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 xml:space="preserve"> Электро - теплоэнергия  </t>
  </si>
  <si>
    <t xml:space="preserve"> Газ</t>
  </si>
  <si>
    <t xml:space="preserve"> Нефть и нефтепродукты     </t>
  </si>
  <si>
    <t>Железнодорожный транспорт</t>
  </si>
  <si>
    <t xml:space="preserve">Морской и речной транспорт,
деятельность морских и речных портов </t>
  </si>
  <si>
    <t>Автомобильный транспорт</t>
  </si>
  <si>
    <t xml:space="preserve">Воздуш.транспорт, деят. аэропортов </t>
  </si>
  <si>
    <t xml:space="preserve">Связь                         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</si>
  <si>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</si>
  <si>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</si>
  <si>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</si>
  <si>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</si>
  <si>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Сельское и лесное хозяйство</t>
  </si>
  <si>
    <t>Недропользование</t>
  </si>
  <si>
    <t>Машиностроительный комплекс</t>
  </si>
  <si>
    <t xml:space="preserve">Металлургический и рудно-сырьевой комплексы 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</si>
  <si>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</si>
  <si>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</si>
  <si>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</si>
  <si>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из общего количества:                                                           со стороны субъектов естественной монополии</t>
  </si>
  <si>
    <t xml:space="preserve">ст.16 Запрет на ограничивающие конкуренцию соглашения и согласованные действия органов власти, всего:
в том числе: </t>
  </si>
  <si>
    <t>из общего количества:                                                           при участии субъектов естественной монополии</t>
  </si>
  <si>
    <t>Тел. для справок ФАС России:  (499) 252-46-91</t>
  </si>
  <si>
    <r>
      <t xml:space="preserve">Рас-
смот-
рено заявлений
</t>
    </r>
    <r>
      <rPr>
        <sz val="7"/>
        <rFont val="Times New Roman CYR"/>
        <family val="0"/>
      </rPr>
      <t>1=2+3+4</t>
    </r>
  </si>
  <si>
    <r>
      <t xml:space="preserve">Выда-
но
пред-
писа-
ний
</t>
    </r>
    <r>
      <rPr>
        <sz val="7"/>
        <rFont val="Times New Roman CYR"/>
        <family val="0"/>
      </rPr>
      <t>13=15+16
+17</t>
    </r>
  </si>
  <si>
    <t>Форма № 4</t>
  </si>
  <si>
    <t xml:space="preserve">         Сведения о рассмотрении ходатайств и уведомлений  по осуществлению государственного контроля
 за экономической концентрацией в соответствии с требованиями
 Федерального закона "О защите конкуренции" и Федерального закона "О естественных монополия</t>
  </si>
  <si>
    <t>Сделки, иные действия</t>
  </si>
  <si>
    <t>Вид 
обращения</t>
  </si>
  <si>
    <t>Рассмотрено</t>
  </si>
  <si>
    <t>Из общего количества рассмотренных ходатайств: ходатайства, по которым были продлены сроки рассмотрения</t>
  </si>
  <si>
    <t>Отказано в согласии 
( не принято к сведению)</t>
  </si>
  <si>
    <t>Удовлетворено
 (принято к сведению)</t>
  </si>
  <si>
    <t xml:space="preserve">
из них:
 с иност. 
инвестор.</t>
  </si>
  <si>
    <t>в т.ч. с иностр. 
инвестор.</t>
  </si>
  <si>
    <t>в том числе</t>
  </si>
  <si>
    <t>с выдачей 
предпи-
сания</t>
  </si>
  <si>
    <t>после выполнения определен-
ных условий</t>
  </si>
  <si>
    <t>ходатайство</t>
  </si>
  <si>
    <t>уведомление</t>
  </si>
  <si>
    <t xml:space="preserve">    Всего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</si>
  <si>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</si>
  <si>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</si>
  <si>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</si>
  <si>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</si>
  <si>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</si>
  <si>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</si>
  <si>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Форма № 10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</si>
  <si>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</si>
  <si>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</si>
  <si>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</si>
  <si>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</si>
  <si>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</si>
  <si>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</si>
  <si>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</si>
  <si>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</si>
  <si>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</si>
  <si>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</si>
  <si>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</si>
  <si>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</si>
  <si>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</si>
  <si>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</si>
  <si>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</si>
  <si>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</si>
  <si>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</si>
  <si>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</si>
  <si>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</si>
  <si>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</si>
  <si>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</si>
  <si>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</si>
  <si>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</si>
  <si>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</si>
  <si>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</si>
  <si>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</si>
  <si>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</si>
  <si>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</si>
  <si>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</si>
  <si>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</si>
  <si>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</si>
  <si>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</si>
  <si>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</si>
  <si>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</si>
  <si>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</si>
  <si>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</si>
  <si>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</si>
  <si>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</si>
  <si>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</si>
  <si>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</si>
  <si>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</si>
  <si>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</si>
  <si>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</si>
  <si>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</si>
  <si>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</si>
  <si>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</si>
  <si>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</si>
  <si>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</si>
  <si>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</si>
  <si>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</si>
  <si>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</si>
  <si>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</si>
  <si>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>Тел. для справок ФАС России: 8(499) 252-15-92</t>
  </si>
  <si>
    <t>Форма № 14</t>
  </si>
  <si>
    <t>Отчет о реализации статьи 178 Уголовного кодекса Российской Федерации</t>
  </si>
  <si>
    <t>Количество решений о передаче в правоохранительные органы материалов для решения вопроса о возбуждении уголовного дела в соответствии со ст. 178 УК РФ 
в отчетном периоде 
1=3+5+6</t>
  </si>
  <si>
    <t>Возбуждено уголовных дел в отчетном периоде</t>
  </si>
  <si>
    <t>Отказано в возбуждении уголовного дела в отчетном периоде</t>
  </si>
  <si>
    <t>Количество решений из числа переданных в правоохранительные органы в отчетном периоде,
находящихся в стадии  рассмотрения</t>
  </si>
  <si>
    <t>по материалам, переданным в предыдущем периоде</t>
  </si>
  <si>
    <t>по материалам, переданным в отчетном периоде</t>
  </si>
  <si>
    <t>по статье 16</t>
  </si>
  <si>
    <t>Статья Закона 
№ 135-ФЗ</t>
  </si>
  <si>
    <t>Форма № 9а</t>
  </si>
  <si>
    <t>Тел. для справок ФАС России (499) 252-45-12</t>
  </si>
  <si>
    <t xml:space="preserve">   Всего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</si>
  <si>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</si>
  <si>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</si>
  <si>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X</t>
  </si>
  <si>
    <t xml:space="preserve">                                               ст.7  Закона "О естественных
                                          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</si>
  <si>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</si>
  <si>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</si>
  <si>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 xml:space="preserve"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 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</si>
  <si>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</si>
  <si>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</si>
  <si>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 xml:space="preserve">ходатайство </t>
  </si>
  <si>
    <t>Руководитель</t>
  </si>
  <si>
    <r>
      <t xml:space="preserve">Слияние коммерческих организаций </t>
    </r>
    <r>
      <rPr>
        <sz val="10"/>
        <rFont val="Times New Roman CYR"/>
        <family val="0"/>
      </rPr>
      <t>(за исключением финансовых организаций)</t>
    </r>
  </si>
  <si>
    <r>
      <t xml:space="preserve">Слияние финансовых организаций или присоединение одной </t>
    </r>
    <r>
      <rPr>
        <sz val="10"/>
        <rFont val="Times New Roman CYR"/>
        <family val="0"/>
      </rPr>
      <t>или нескольких</t>
    </r>
    <r>
      <rPr>
        <sz val="10"/>
        <rFont val="Times New Roman CYR"/>
        <family val="1"/>
      </rPr>
      <t xml:space="preserve"> финансовых организаций к другой финансовой организации</t>
    </r>
  </si>
  <si>
    <t>Форма № 5</t>
  </si>
  <si>
    <t>ИТОГО</t>
  </si>
  <si>
    <t>Таблица 1</t>
  </si>
  <si>
    <t>Госконтроль
в сфере
рекламы</t>
  </si>
  <si>
    <t>Рассмо-
трено
заявле-
ний
1=2+3</t>
  </si>
  <si>
    <t>Результаты рассмотрения заявлений</t>
  </si>
  <si>
    <t>Возбуж-
дено
дел
по
инициа-
тиве 
УФАС/
ФАС</t>
  </si>
  <si>
    <t>Всего
возбуж-
денных
дел
5=3+4
5=6+7</t>
  </si>
  <si>
    <t>Принято решение о</t>
  </si>
  <si>
    <t>Выдано предпи-саний</t>
  </si>
  <si>
    <t>Подано заявле-ний
в суд</t>
  </si>
  <si>
    <t xml:space="preserve">
Обжало-
вано
решений
в
суд
               </t>
  </si>
  <si>
    <t>Отмене-но
решений</t>
  </si>
  <si>
    <t>Удовлет-ворено заявле-ний судом</t>
  </si>
  <si>
    <t>отказано
в возбуж-
дении
дела</t>
  </si>
  <si>
    <t>возбуж-
дено
дел</t>
  </si>
  <si>
    <t xml:space="preserve">прекра-щении произ-
водства
по делу 
</t>
  </si>
  <si>
    <t>наличии
нару-шения</t>
  </si>
  <si>
    <t>выдан-ных в преды-дущие периоды</t>
  </si>
  <si>
    <t>выдан-ных в отчет-
ном периоде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</si>
  <si>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</si>
  <si>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</si>
  <si>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</si>
  <si>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</si>
  <si>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</si>
  <si>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 xml:space="preserve">о признании недейст-вительным разреше-ния на установку рек-ламной конструкции </t>
  </si>
  <si>
    <t>х</t>
  </si>
  <si>
    <t>Исполнитель</t>
  </si>
  <si>
    <t>тел.</t>
  </si>
  <si>
    <t>Таблица 2</t>
  </si>
  <si>
    <t>Выявленные нарушения
законодательства РФ о рекламе</t>
  </si>
  <si>
    <t>Рассмотрено 
фактов,
указывающих
на событие 
правонарушения 1=2+3</t>
  </si>
  <si>
    <t>не установлено нарушений</t>
  </si>
  <si>
    <t>возбуждено дело по факту</t>
  </si>
  <si>
    <t>2</t>
  </si>
  <si>
    <t>3</t>
  </si>
  <si>
    <t>ч.2 ст.5    (недобросовестная реклама)</t>
  </si>
  <si>
    <t>ч.3 ст.5    (недостоверная реклама)</t>
  </si>
  <si>
    <t>ч.4 ст.5    (агрессивная реклама)</t>
  </si>
  <si>
    <t>ч.5 ст.5    (в рекламе не допускается)</t>
  </si>
  <si>
    <t>ч.6 ст.5    (оскорбительная реклама)</t>
  </si>
  <si>
    <t>ч.7 ст.5    (отсутствие сущ. инф. в рекламе)</t>
  </si>
  <si>
    <t>ч.7.1 ст.5 (стоимостные показатели в рекламе)</t>
  </si>
  <si>
    <t>ч.8 ст.5    (не соответ. правилам и регламентам)</t>
  </si>
  <si>
    <t>ч.9 ст.5    (скрытая реклама)</t>
  </si>
  <si>
    <t>ч.10 ст.5  (реклама в учебниках и тетрадях)</t>
  </si>
  <si>
    <t>ч.11 ст.5  (о соблюдении зак-ва РФ)</t>
  </si>
  <si>
    <t>ст.6          (защита н/летних в рекламе)</t>
  </si>
  <si>
    <t>ст.7          (запрещенные к рекламе товары)</t>
  </si>
  <si>
    <t>ст.8          (дистанционные продажи в рекламе)</t>
  </si>
  <si>
    <t>ст.9          (реклама стимулир. мероприятий)</t>
  </si>
  <si>
    <t>ст.12        (сроки хранения рекламы)</t>
  </si>
  <si>
    <t>ч.1 ст.14         (сообщ. о транс-и рекламы в телепрогр.)</t>
  </si>
  <si>
    <t>ч.2, 12 ст.14   (бегущ. строка, звук рекламы в телепрогр.)</t>
  </si>
  <si>
    <t>ч. 3, 10 ст. 14   (объем рекламы в телепрогр.)</t>
  </si>
  <si>
    <t>ч.3.1, 3.3 ст.14  (расторжение договоров)</t>
  </si>
  <si>
    <t>ч.4, 5 ст.14     (религиозные и 15-ти мин. телепередачи)</t>
  </si>
  <si>
    <t>ч.6, 13 ст.14   (телепер. о выборах и деят. орг.гос.вл.)</t>
  </si>
  <si>
    <t>ч.7 ст.14         (детские и образовательные телепередачи)</t>
  </si>
  <si>
    <t>ч.8, 9 ст.14     (телетрансляции спорт. соревнований)</t>
  </si>
  <si>
    <t>ч.14 ст.14       (реклама в дни траура, объявленные в РФ)</t>
  </si>
  <si>
    <t>ч.1 ст.15         (сообщ. о трансляции рекламы в радиопрогр.)</t>
  </si>
  <si>
    <t>ч.2, 9 ст.15     (объем рекламы в радиопрогр.)</t>
  </si>
  <si>
    <t>ч.3, 4 ст.15     (религиозные и 15-ти мин. радиопередачи)</t>
  </si>
  <si>
    <t>ч.5, 12 ст.15   (радиопередачи о выборах и деят. орг.гос.вл.)</t>
  </si>
  <si>
    <t>Статьи закона</t>
  </si>
  <si>
    <t xml:space="preserve">Принято решений о признании нарушения  по результатам рассмотрения дел в отчётном периоде </t>
  </si>
  <si>
    <t>принятых в предыдущие периоды</t>
  </si>
  <si>
    <t>принятые в предыдущие периоды</t>
  </si>
  <si>
    <t>Форма № 13</t>
  </si>
  <si>
    <t>Отчет о работе по адвокатированию конкуренции в части предупреждения нарушений антимонопольного законодательства, а также законодательства о размещении заказов, законодательства о рекламе, законодательства о естественных монополиях</t>
  </si>
  <si>
    <t>Наименование мероприятия</t>
  </si>
  <si>
    <t>Количество</t>
  </si>
  <si>
    <t>01.       </t>
  </si>
  <si>
    <t>Проведено пресс-конференций, всего:</t>
  </si>
  <si>
    <t>01.01.</t>
  </si>
  <si>
    <t>Антимонопольного законодательства</t>
  </si>
  <si>
    <t>01.02.</t>
  </si>
  <si>
    <t>Контроля за размещением заказов</t>
  </si>
  <si>
    <t>01.03.</t>
  </si>
  <si>
    <t>Контроля рекламной деятельности</t>
  </si>
  <si>
    <t>01.04.</t>
  </si>
  <si>
    <t>Контроля законодательства о естественных монополиях</t>
  </si>
  <si>
    <t>02.       </t>
  </si>
  <si>
    <t>02.01.</t>
  </si>
  <si>
    <t>02.02.</t>
  </si>
  <si>
    <t>02.03.</t>
  </si>
  <si>
    <t>02.04.</t>
  </si>
  <si>
    <t>03.       </t>
  </si>
  <si>
    <t>Принято активное участие в работе совещаний структур органов власти (сделано докладов), всего:</t>
  </si>
  <si>
    <t>03.01.</t>
  </si>
  <si>
    <t>03.02.</t>
  </si>
  <si>
    <t>03.03.</t>
  </si>
  <si>
    <t>03.04.</t>
  </si>
  <si>
    <t>04.       </t>
  </si>
  <si>
    <t>Разослано материалов ЦА ФАС России в региональные и местные СМИ</t>
  </si>
  <si>
    <t>05.       </t>
  </si>
  <si>
    <t>Разослано собственных материалов в региональные и местные СМИ, всего:</t>
  </si>
  <si>
    <t>05.01.</t>
  </si>
  <si>
    <t>05.02.</t>
  </si>
  <si>
    <t>05.03.</t>
  </si>
  <si>
    <t>05.04.</t>
  </si>
  <si>
    <t>06.       </t>
  </si>
  <si>
    <t xml:space="preserve">Вышло материалов о деятельности ЦА ФАС России в региональных и местных СМИ </t>
  </si>
  <si>
    <t>07.       </t>
  </si>
  <si>
    <t xml:space="preserve">Вышло материалов о деятельности территориального управления ФАС России в печатных и Интернет-СМИ </t>
  </si>
  <si>
    <t>07.01.</t>
  </si>
  <si>
    <t>07.02.</t>
  </si>
  <si>
    <t>07.03.</t>
  </si>
  <si>
    <t>07.04.</t>
  </si>
  <si>
    <t>08.       </t>
  </si>
  <si>
    <t>08.01.</t>
  </si>
  <si>
    <t>08.02.</t>
  </si>
  <si>
    <t>08.03.</t>
  </si>
  <si>
    <t>08.04.</t>
  </si>
  <si>
    <t>09.01.</t>
  </si>
  <si>
    <t>09.02.</t>
  </si>
  <si>
    <t>09.03.</t>
  </si>
  <si>
    <t>Прочие мероприятия</t>
  </si>
  <si>
    <t>Устра-
нено наруше-
ний в резуль-
тате прове-
рок до возбуждения дела (выполнено предупреждений)</t>
  </si>
  <si>
    <t>Тел. для справок ФАС России: 8(499) 252-46-91, 8(499) 252-15-92</t>
  </si>
  <si>
    <t>(соответствует 
гр.9 формы № 14)</t>
  </si>
  <si>
    <t>из общего количествава по статье 14.9:</t>
  </si>
  <si>
    <t>Ст. 14.40 КоАП Нарушение при осуществлении хозяйствующими субъектами торговой деятельности антимонопольных правил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</si>
  <si>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</si>
  <si>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</si>
  <si>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по торговле</t>
  </si>
  <si>
    <t>Примечания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</si>
  <si>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контролю, всего:
в том числе:</t>
  </si>
  <si>
    <t>ст.10 - манипулирование ценами на оптовом и (или) розничных рынках электрической энергии (мощности)</t>
  </si>
  <si>
    <t>1.14.</t>
  </si>
  <si>
    <t>ст.11 Запрет на ограничивающие конкуренцию соглашения  хоз. субъектов</t>
  </si>
  <si>
    <t>ст.11 -  сокращение или прекращение производства товара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</si>
  <si>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</si>
  <si>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</si>
  <si>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2.13.</t>
  </si>
  <si>
    <t>ст.11.1 Запрет на ограничивающие конкуренцию согласованные действия хоз. субъектов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</si>
  <si>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</si>
  <si>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</si>
  <si>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</si>
  <si>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</si>
  <si>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</si>
  <si>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</si>
  <si>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</si>
  <si>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ст.15 - создание дискриминационных условий</t>
  </si>
  <si>
    <t>ст. 15 - неправомерное указание о приобретении товара</t>
  </si>
  <si>
    <t xml:space="preserve">Ст.18 Особенности заключения договоров с финансовыми организациями </t>
  </si>
  <si>
    <t>ст.11 -  отказ от заключения договоров с определенными продавцами или покупателями (заказчиками)</t>
  </si>
  <si>
    <t>ст.11 - иные соглашения, ограничивающие конкуренцию (за исключением вышеперечисленных)</t>
  </si>
  <si>
    <t>ст.11.1 -  установление или поддержание цен (тарифов), скидок, надбавок (доплат) и (или) наценок</t>
  </si>
  <si>
    <t>ст.11.1 -  отказ от заключения договоров с определенными продавцами или покупателями (заказчиками)</t>
  </si>
  <si>
    <t>ст.11.1 - иные согласованные действия, ограничивающие конкуренцию (за исключением вышеперечисленных)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</si>
  <si>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</si>
  <si>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незаконное установление или взимание платежей при предоставлении государственных или муниципальных услуг</t>
  </si>
  <si>
    <t>Принято решений об отмене ранее 
выданного решения о соответствии 
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</si>
  <si>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</si>
  <si>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</si>
  <si>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"Всего" части 1 таблицы должно равняться "Всего" части 2 таблицы</t>
  </si>
  <si>
    <r>
      <t xml:space="preserve">Отчёт о рассмотрении заявлений о даче согласия на предоставление государственной или муниципальной </t>
    </r>
    <r>
      <rPr>
        <b/>
        <sz val="12"/>
        <rFont val="Times New Roman"/>
        <family val="1"/>
      </rPr>
      <t>преференции</t>
    </r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</si>
  <si>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</si>
  <si>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</si>
  <si>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</si>
  <si>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</si>
  <si>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</si>
  <si>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Норма 
антимонопольного 
законодательства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</si>
  <si>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</si>
  <si>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</si>
  <si>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</si>
  <si>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</si>
  <si>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</si>
  <si>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</si>
  <si>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</si>
  <si>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</si>
  <si>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</si>
  <si>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</si>
  <si>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</si>
  <si>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</si>
  <si>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</si>
  <si>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 xml:space="preserve">Выдано предписаний </t>
  </si>
  <si>
    <t>Пред- писания в стадии испол- нения</t>
  </si>
  <si>
    <t>Пред-
писа-
ния не испол- нены</t>
  </si>
  <si>
    <t>обоснованной</t>
  </si>
  <si>
    <t>необоснованной</t>
  </si>
  <si>
    <t>выданных в предыдущем периоде</t>
  </si>
  <si>
    <t>выданных в отчетном периоде</t>
  </si>
  <si>
    <t>Отчёт о выявленных нормативных правовых актов или ненормативных актов, 
не соответствующих антимонопольному законодательству</t>
  </si>
  <si>
    <t>ст.11 Запрет на ограничивающие конкуренцию соглашения  хоз. субъектов, всего:
в том числе:</t>
  </si>
  <si>
    <t>ст.11.1 Запрет на ограничивающие конкуренцию согласованные действия хоз. субъектов, всего:
в том числе:</t>
  </si>
  <si>
    <t>из общего количества: нарушения 
со стороны органов власти</t>
  </si>
  <si>
    <t>ст.34 Последствия нарушения порядка получения предварительного согласия антимонопольного органа на осуществление сделок, а также порядка представления в антимонопольный орган уведомлений об осуществлении сделок, иных действий, подлежащих государственному контролю, всего:
в том числе:</t>
  </si>
  <si>
    <t>из общего количества: нарушения 
со стороны субъектов естественной монополии</t>
  </si>
  <si>
    <t>устра-
нено
до
воз-
бужде-
ния
дела
(выполнено 
предупреждений)</t>
  </si>
  <si>
    <t>ст.11 Запрет на ограничивающие конкуренцию соглашения  хоз. субъектов,  всего:
в том числе:</t>
  </si>
  <si>
    <t>ст.11.1 Запрет на ограничивающие конкуренцию согласованные действия хоз. субъектов,  всего:
в том числе:</t>
  </si>
  <si>
    <t xml:space="preserve">ст.17 Антимонопольные требования к торгам, запросу котировок цен на товары, всего:
в том числе: 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</si>
  <si>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</si>
  <si>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</si>
  <si>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</si>
  <si>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</si>
  <si>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</si>
  <si>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</si>
  <si>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</si>
  <si>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</si>
  <si>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</si>
  <si>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</si>
  <si>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</si>
  <si>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</si>
  <si>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</si>
  <si>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</si>
  <si>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</si>
  <si>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</si>
  <si>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</si>
  <si>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</si>
  <si>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в т.ч. по картелям</t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</si>
  <si>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</si>
  <si>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</si>
  <si>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0"/>
        <color indexed="8"/>
        <rFont val="Times New Roman"/>
        <family val="1"/>
      </rPr>
      <t>часть 2 ст. 14.31.2. КоАП</t>
    </r>
    <r>
      <rPr>
        <sz val="10"/>
        <color indexed="8"/>
        <rFont val="Times New Roman"/>
        <family val="1"/>
      </rPr>
      <t xml:space="preserve"> Манипулирование ценами на оптовом и (или) розничных рынках электрической энергии (мощности)</t>
    </r>
  </si>
  <si>
    <t>Таблица 2 к форме № 9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</si>
  <si>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</si>
  <si>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</si>
  <si>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</si>
  <si>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</si>
  <si>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</si>
  <si>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</si>
  <si>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</si>
  <si>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t>Всего, в том числе:</t>
  </si>
  <si>
    <t>3.8.</t>
  </si>
  <si>
    <t>3.9.</t>
  </si>
  <si>
    <t>3.10.</t>
  </si>
  <si>
    <t>3.а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</si>
  <si>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</si>
  <si>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</si>
  <si>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</si>
  <si>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</si>
  <si>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</si>
  <si>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</si>
  <si>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</si>
  <si>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</si>
  <si>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</si>
  <si>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7.1.</t>
  </si>
  <si>
    <t>7.2.</t>
  </si>
  <si>
    <t>7.3.</t>
  </si>
  <si>
    <t>7.4.</t>
  </si>
  <si>
    <t>7.5.</t>
  </si>
  <si>
    <t>7.7.</t>
  </si>
  <si>
    <t>7.а</t>
  </si>
  <si>
    <t>7.б</t>
  </si>
  <si>
    <t>7.6.</t>
  </si>
  <si>
    <t>Форма № 14а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</si>
  <si>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</si>
  <si>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</si>
  <si>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России, всего:
в том числе:</t>
  </si>
  <si>
    <t>ст.17 Антимонопольные требования к торгам, запросу котировок цен на товары, всего:
в том числе:</t>
  </si>
  <si>
    <t xml:space="preserve">ч. 5.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</si>
  <si>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</si>
  <si>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</si>
  <si>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</si>
  <si>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</si>
  <si>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</si>
  <si>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r>
      <t>часть 2 ст.14.31 КоАП</t>
    </r>
    <r>
      <rPr>
        <sz val="10"/>
        <rFont val="Times New Roman"/>
        <family val="1"/>
      </rPr>
      <t xml:space="preserve"> Злоупотребление доминирующи</t>
    </r>
    <r>
      <rPr>
        <sz val="10"/>
        <color indexed="8"/>
        <rFont val="Times New Roman"/>
        <family val="1"/>
      </rPr>
      <t>м положением</t>
    </r>
  </si>
  <si>
    <t>ст.17 - координация деятельности участников торгов, запроса котировок</t>
  </si>
  <si>
    <t>ст.17 - создание преимущественных условий участия в торгах, запросе котировок</t>
  </si>
  <si>
    <t>ст.17 - нарушение порядка определения победителя торгов, запроса котировок</t>
  </si>
  <si>
    <t>ст.17 - участие организаторов, заказчиков торгов в торгах, запросе котировок</t>
  </si>
  <si>
    <t>ст.17 - необоснованное ограничение доступа к участию в торгах, запросе котировок</t>
  </si>
  <si>
    <t xml:space="preserve">ст.17 - ограничение конкуренции между участниками торгов, запроса котировок </t>
  </si>
  <si>
    <t>ст.11 -  установление или поддержание цен (тарифов), скидок, надбавок (доплат) и (или) наценок</t>
  </si>
  <si>
    <t>ч.6 ст.15         (детские и образовательные радиопередачи)</t>
  </si>
  <si>
    <t>ч.7, 8 ст.15     (радиотрансляции спорт. соревнований)</t>
  </si>
  <si>
    <t>ч.11 ст.15       (звук рекламы в радиопрогр.)</t>
  </si>
  <si>
    <t>ч.13 ст.15       (реклама в дни траура, объявленные в РФ)</t>
  </si>
  <si>
    <t>ст.16               (реклама в периодич. печатных изданиях)</t>
  </si>
  <si>
    <t>ст.17           (реклама при кино-видеообслуживании)</t>
  </si>
  <si>
    <t>ч.1-4 ст.18  (реклама по сетям электросв.)</t>
  </si>
  <si>
    <t>п.5, 6 ч.18 ст.19  (анулирование разрешения)</t>
  </si>
  <si>
    <t>ч.2 ст.20     (передвижные рекл. конструкции на тр. ср-вах)</t>
  </si>
  <si>
    <t>ч.3 ст.20     (размещение рекламы на тр. ср-вах)</t>
  </si>
  <si>
    <t>ч.5 ст.20     (реклама и безопасность движения)</t>
  </si>
  <si>
    <t>ч.6 ст.20     (звуковая реклама с использованием тр. ср-в)</t>
  </si>
  <si>
    <t>ч.1 ст.21     (реклама алк. продукции)</t>
  </si>
  <si>
    <t>ч.2 ст.21     (размещение рекламы алк. продукции)</t>
  </si>
  <si>
    <t>ч.3 ст.21     (предупр. о вреде потребления алк. продукции)</t>
  </si>
  <si>
    <t>ч.4 ст.21     (рекл. акции с раздачей алк. продукции)</t>
  </si>
  <si>
    <t>ч.1 ст.22     (реклама пива)</t>
  </si>
  <si>
    <t>ч.2 ст.22     (размещение рекламы пива)</t>
  </si>
  <si>
    <t>ч.3 ст.22     (предупреждение о вреде потребления пива)</t>
  </si>
  <si>
    <t>ч.4 ст.22     (рекламные акции с раздачей пива)</t>
  </si>
  <si>
    <t>ч.1 ст.23     (реклама табачных изделий)</t>
  </si>
  <si>
    <t>ч.2 ст.23     (размещение рекламы табачных изделий)</t>
  </si>
  <si>
    <t>ч.3 ст.23     (предупреждение о вреде курения)</t>
  </si>
  <si>
    <t>ч.4 ст.23     (рекл. акции с раздачей табачных изделий)</t>
  </si>
  <si>
    <t>ч.1-4, 6 ст.24   (реклама л.с., мед. техн. и услуг)</t>
  </si>
  <si>
    <t>ч.7, 11 ст.24    (предупр. в рекламе л.с., мед. техн. и услуг)</t>
  </si>
  <si>
    <t>ч.8, 9 ст.24      (размещение рекламы л.с., мед. техн. и услуг)</t>
  </si>
  <si>
    <t>ч.10 ст.24        (рекламные акции с раздачей л.с.)</t>
  </si>
  <si>
    <t>ч.1 ст.25      (реклама БАД)</t>
  </si>
  <si>
    <t>ч.2 ст.25      (реклама детского питания)</t>
  </si>
  <si>
    <t>ст.26            (реклама оружия)</t>
  </si>
  <si>
    <t>ст.27            (реклама рисковых игр, пари)</t>
  </si>
  <si>
    <t>ч.1, 2 ст.28  (реклама фин. услуг общ. требован.)</t>
  </si>
  <si>
    <t>ч. 3 ст.28     (о предоставлении кредита)</t>
  </si>
  <si>
    <t>ч.4, 5 ст.28  (об осущ. управл. активами)</t>
  </si>
  <si>
    <t>ч.6-12 ст.28 (о привлеч. ден. ср-в в строительство)</t>
  </si>
  <si>
    <t>ст.29             (реклама ц.б.)</t>
  </si>
  <si>
    <t>ст.30             (реклама ренты)</t>
  </si>
  <si>
    <t>ст.30.1         (реклама медиаторов)</t>
  </si>
  <si>
    <t>тел.:</t>
  </si>
  <si>
    <t>Форма № 8 (Таблица 1)</t>
  </si>
  <si>
    <t>Форма № 8 (Таблица 2)</t>
  </si>
  <si>
    <t>Результаты рассмотрения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</si>
  <si>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</si>
  <si>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</si>
  <si>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</si>
  <si>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</si>
  <si>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</si>
  <si>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Исполнено постановлений о наложении штрафа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</si>
  <si>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</si>
  <si>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</si>
  <si>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</si>
  <si>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</si>
  <si>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</si>
  <si>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</si>
  <si>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</si>
  <si>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</si>
  <si>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</si>
  <si>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</si>
  <si>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</si>
  <si>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</si>
  <si>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</si>
  <si>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Ст. 7.29 КоАП Несоблюдение ограничений при размещении заказов …</t>
  </si>
  <si>
    <t>Ст. 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</si>
  <si>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</si>
  <si>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 7.31.1.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</si>
  <si>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</si>
  <si>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</si>
  <si>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</si>
  <si>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</si>
  <si>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</si>
  <si>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из общего количествава по статье 14.32:</t>
  </si>
  <si>
    <t xml:space="preserve">часть 1 </t>
  </si>
  <si>
    <t xml:space="preserve">часть 2 </t>
  </si>
  <si>
    <t xml:space="preserve">часть 3 </t>
  </si>
  <si>
    <t>Ст.14.33 КоАП Недобросовестная конкуренция</t>
  </si>
  <si>
    <t>ст.14.38 КоАП Размещение рекламы на дорожных знаках и транспортных средствах</t>
  </si>
  <si>
    <t>Ст. 19.4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</si>
  <si>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рекламе</t>
  </si>
  <si>
    <t>по размещению заказа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</si>
  <si>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</si>
  <si>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из общего количествава по статье 19.5:</t>
  </si>
  <si>
    <t xml:space="preserve">часть 2.1. </t>
  </si>
  <si>
    <t xml:space="preserve">часть 2.2. </t>
  </si>
  <si>
    <t xml:space="preserve">часть 2.3. </t>
  </si>
  <si>
    <t>часть 2.4.</t>
  </si>
  <si>
    <t>часть 2.5.</t>
  </si>
  <si>
    <t xml:space="preserve">часть 2.6. </t>
  </si>
  <si>
    <t>часть 7</t>
  </si>
  <si>
    <t>Ст. 19.7 КоАП Непредставление
сведений (информации)</t>
  </si>
  <si>
    <t>Ст.19.7.2. КоАП Непредставление сведений…в сфере размещения заказов</t>
  </si>
  <si>
    <t>Ст.19.7.4 КоАП Непредставление сведений либо несвоевременное представление сведений о заключении государственного или муниципального контракта</t>
  </si>
  <si>
    <t xml:space="preserve">Ст. 19.8 КоАП Непредставление
ходатайств, уведомлений (заявлений), сведений (информации) в антимонопольный орган или в орган регулирования естественных монополий </t>
  </si>
  <si>
    <t>из общего количества по статье 19.8:</t>
  </si>
  <si>
    <t>Ст. 19.31  КоАП Нарушение сроков хранения рекламных материалов</t>
  </si>
  <si>
    <t>Всего:</t>
  </si>
  <si>
    <t>Из общего количества: 
по нарушениям АМЗ со стороны органов власти (должностных лиц)</t>
  </si>
  <si>
    <t>Ст.20.25 (часть1) КоАП Неуплата административного штрафа</t>
  </si>
  <si>
    <r>
      <t xml:space="preserve">в т.ч. по субъектам естественной монополии, </t>
    </r>
    <r>
      <rPr>
        <sz val="10"/>
        <rFont val="Times New Roman CYR"/>
        <family val="0"/>
      </rPr>
      <t>включенным в Реестр ЕМ</t>
    </r>
  </si>
  <si>
    <r>
      <t xml:space="preserve">Ст.14.32 КоАП Заключение ограничивающего конкуренцию соглашения,  осуществление ограничивающих конкуренцию согласованных действий, </t>
    </r>
    <r>
      <rPr>
        <sz val="10"/>
        <rFont val="Times New Roman CYR"/>
        <family val="0"/>
      </rPr>
      <t xml:space="preserve">координация экономической деятельности </t>
    </r>
  </si>
  <si>
    <r>
      <t xml:space="preserve">ч. 6. за непредставление сведений (информации), предусмотренных законодательством о рекламе, </t>
    </r>
    <r>
      <rPr>
        <sz val="10"/>
        <rFont val="Times New Roman CYR"/>
        <family val="0"/>
      </rPr>
      <t xml:space="preserve">и представление таких сведений (информации) в неполном объеме или в искаженном виде либо представление недостоверных сведений (информации) </t>
    </r>
  </si>
  <si>
    <t>Выявленные нарушения</t>
  </si>
  <si>
    <t>направленным в предыдущем  периоде</t>
  </si>
  <si>
    <t>направленным в отчетном периоде</t>
  </si>
  <si>
    <r>
      <t>часть 2 ст.14.9 КоАП</t>
    </r>
    <r>
      <rPr>
        <sz val="10"/>
        <rFont val="Times New Roman CYR"/>
        <family val="1"/>
      </rPr>
      <t xml:space="preserve">  Ограничение
 конкуренции органами власти, органами местного самоуправления</t>
    </r>
  </si>
  <si>
    <r>
      <t>ст.14.32 КоАП</t>
    </r>
    <r>
      <rPr>
        <sz val="10"/>
        <rFont val="Times New Roman CYR"/>
        <family val="1"/>
      </rPr>
      <t xml:space="preserve">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  </r>
  </si>
  <si>
    <r>
      <t>часть 2 ст.14.33 КоАП</t>
    </r>
    <r>
      <rPr>
        <sz val="10"/>
        <rFont val="Times New Roman CYR"/>
        <family val="1"/>
      </rPr>
      <t xml:space="preserve">
Недобросовестная конкуренция</t>
    </r>
  </si>
  <si>
    <r>
      <t>часть 2 ст. 19.8.1  КоАП</t>
    </r>
    <r>
      <rPr>
        <sz val="10"/>
        <rFont val="Times New Roman CYR"/>
        <family val="1"/>
      </rPr>
      <t xml:space="preserve">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  </r>
  </si>
  <si>
    <t>Ст.9.16 КоАП Нарушение законодательства об энергосбережении и о повышении энергетической эффективности</t>
  </si>
  <si>
    <t>в т.ч. по субъектам естественной монополии, включенным в Реестр ЕМ</t>
  </si>
  <si>
    <t>№ 
п/п</t>
  </si>
  <si>
    <t>Таблица 1 к форма № 9</t>
  </si>
  <si>
    <t>Форма № 9</t>
  </si>
  <si>
    <t>Количество актов, в которых учтены замечания антимоно-
польного органа без судебного вмешательства</t>
  </si>
  <si>
    <t>Подано исков в суд о признании недействующими либо недействитель-
ными полностью или частично актов, нарушающих АМЗ</t>
  </si>
  <si>
    <t>Суд удовлетворил иск антимонополь-
ного органа</t>
  </si>
  <si>
    <t>Суд не удовлетворил иск антимонополь-
ного органа</t>
  </si>
  <si>
    <t>Иск находится в стадии судебного разбира-
тельства</t>
  </si>
  <si>
    <t>Выявлено  актов, нарушающих АМЗ</t>
  </si>
  <si>
    <t>Таблица 2 к форме № 1</t>
  </si>
  <si>
    <t>Таблица 3 к форме № 1</t>
  </si>
  <si>
    <t>Органов законодательной власти субъектов РФ</t>
  </si>
  <si>
    <t>Защита окружающей среды</t>
  </si>
  <si>
    <t>Производство сельскохозяйственной продукции</t>
  </si>
  <si>
    <t>органы местного самоуправления</t>
  </si>
  <si>
    <t xml:space="preserve">Рассмотрено актов  </t>
  </si>
  <si>
    <t>Действующие акты</t>
  </si>
  <si>
    <t>Федеральных органов исполнительной власти</t>
  </si>
  <si>
    <t>Органов исполнительной власти субъектов РФ</t>
  </si>
  <si>
    <t>А</t>
  </si>
  <si>
    <t>Итого</t>
  </si>
  <si>
    <t>Органов местного самоуправления</t>
  </si>
  <si>
    <t>Телефон  _______________</t>
  </si>
  <si>
    <t>Заявитель</t>
  </si>
  <si>
    <t>Передача имущества</t>
  </si>
  <si>
    <t>Передача иных объектов гражданских прав</t>
  </si>
  <si>
    <t>Передача прав доступа к информации в приоритетном порядке</t>
  </si>
  <si>
    <t>в т.ч. передача денежных средств</t>
  </si>
  <si>
    <t>Всего</t>
  </si>
  <si>
    <t>территориальные органы федеральных органов исполнительной власти</t>
  </si>
  <si>
    <t>органы исполнительной власти субъекта РФ</t>
  </si>
  <si>
    <t>Б</t>
  </si>
  <si>
    <t>В</t>
  </si>
  <si>
    <t>часть 1</t>
  </si>
  <si>
    <t>часть 2</t>
  </si>
  <si>
    <t>Обеспечение жизнедеятельности населения в районах Крайнего Севера и приравненных к ним местностях</t>
  </si>
  <si>
    <t>Тел. для справок ФАС России: (499) 252-46-91</t>
  </si>
  <si>
    <t>Цель предоставления государственной или муниципальной преференции</t>
  </si>
  <si>
    <t>Вид преференции</t>
  </si>
  <si>
    <t>Развитие образования и науки</t>
  </si>
  <si>
    <t>Проведение научных исследований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</si>
  <si>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</si>
  <si>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</si>
  <si>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</si>
  <si>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</si>
  <si>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</si>
  <si>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</si>
  <si>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</si>
  <si>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</si>
  <si>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органы законодательной власти субъекта РФ</t>
  </si>
  <si>
    <t>иные органы власти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</si>
  <si>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</si>
  <si>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</si>
  <si>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</si>
  <si>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Принято 
решений о 
наличии 
нарушения</t>
  </si>
  <si>
    <t>Принято решений о наличии нарушения  по результатам рассмотрения дел в отчётном периоде (соответствует 
гр. 9 формы № 1 и формы № 4)</t>
  </si>
  <si>
    <t>Всего
воз-
буж-
ден-
ных
дел
7=4+6
7=8+9</t>
  </si>
  <si>
    <r>
      <t xml:space="preserve">Всего
воз-
буж-
ден-
ных
дел
</t>
    </r>
    <r>
      <rPr>
        <sz val="7"/>
        <rFont val="Times New Roman CYR"/>
        <family val="0"/>
      </rPr>
      <t>7=4+6
7=8+9</t>
    </r>
  </si>
  <si>
    <t xml:space="preserve">Отчет о проведении проверок органов власти и некоммерческих организаций </t>
  </si>
  <si>
    <t>Федеральные органы исполнительной власти</t>
  </si>
  <si>
    <t>Иных наделенных функциями или правами органов власти органов или организаций, а также государственных внебюджетных фондов, банка России</t>
  </si>
  <si>
    <t>Принято решений о том, что согласие антимонопольного органа не требуется</t>
  </si>
  <si>
    <t>Рассмотрено заявлений о даче согласия на предоставление преференции</t>
  </si>
  <si>
    <t>По результатам рассмотрения заявлений о даче согласия на предоставление преференции принято решение</t>
  </si>
  <si>
    <t xml:space="preserve">о даче согласия </t>
  </si>
  <si>
    <t>о даче согласия и введении ограничения</t>
  </si>
  <si>
    <t xml:space="preserve">об отказе </t>
  </si>
  <si>
    <t>в т.ч. по предоставлению государственной или муниципальной преференции</t>
  </si>
  <si>
    <t xml:space="preserve">        Отчет о работе по выявлению нарушений  антимонопольного законодательства </t>
  </si>
  <si>
    <t>№ п/п</t>
  </si>
  <si>
    <t>Виды нарушений антимонопольного законодательcтва</t>
  </si>
  <si>
    <t>Рас-
смот-
рено заявлений
1=2+3+4</t>
  </si>
  <si>
    <t>из них</t>
  </si>
  <si>
    <t>Устра-
нено наруше-
ний в резуль-
тате прове-
рок до возбуждения дела</t>
  </si>
  <si>
    <t>Возбуждено дел по иници-
ативе
УФАС/
ФАС</t>
  </si>
  <si>
    <t>Подано исков в суд без возбуждения дела</t>
  </si>
  <si>
    <t>Выда-
но
пред-
писа-
ний
13=15+
16+17</t>
  </si>
  <si>
    <t>Исполнено
предписаний</t>
  </si>
  <si>
    <t>Пред-
писа-
ния в 
стадии
испол-
нения</t>
  </si>
  <si>
    <t>Пред-
писа-
ния
не
испол-
нены</t>
  </si>
  <si>
    <t>устра-
нено
до
воз-
бужде-
ния
дела</t>
  </si>
  <si>
    <t>после рассмотрения отказа-
но в возбуждении</t>
  </si>
  <si>
    <t>возбуждено дел</t>
  </si>
  <si>
    <t>выдан-
ных
в 
преды-
дущие перио-
ды</t>
  </si>
  <si>
    <t>выдан-
ных
в
отчет-
ном
перио-
де</t>
  </si>
  <si>
    <t>1.</t>
  </si>
  <si>
    <t>ст.10  Запрет на злоупотребление хоз.  субъектом доминирующим положением, всего:
в том числе:</t>
  </si>
  <si>
    <t>Х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</si>
  <si>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</si>
  <si>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</si>
  <si>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</si>
  <si>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</si>
  <si>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</si>
  <si>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</si>
  <si>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</si>
  <si>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</si>
  <si>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</si>
  <si>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</si>
  <si>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</si>
  <si>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</si>
  <si>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</si>
  <si>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</si>
  <si>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</si>
  <si>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</si>
  <si>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</si>
  <si>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</si>
  <si>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</si>
  <si>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</si>
  <si>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</si>
  <si>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</si>
  <si>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</si>
  <si>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</si>
  <si>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</si>
  <si>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</si>
  <si>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2.а</t>
  </si>
  <si>
    <t>3.</t>
  </si>
  <si>
    <t xml:space="preserve">ст.14  Запрет на недобросовестную конкуренцию,  всего:
в том числе: 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</si>
  <si>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</si>
  <si>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</si>
  <si>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</si>
  <si>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</si>
  <si>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</si>
  <si>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</si>
  <si>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</si>
  <si>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</si>
  <si>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</si>
  <si>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</si>
  <si>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</si>
  <si>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</si>
  <si>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4.5.</t>
  </si>
  <si>
    <t>4.6.</t>
  </si>
  <si>
    <t>4.7.</t>
  </si>
  <si>
    <t>5.</t>
  </si>
  <si>
    <t xml:space="preserve">ст.16 Запрет на ограничивающие конкуренцию соглашения и согласованные действия органов власти, госуд. внебюджетных фондов, Банка России, всего:
в том числе: </t>
  </si>
  <si>
    <t>5.1.</t>
  </si>
  <si>
    <t>5.2.</t>
  </si>
  <si>
    <t>5.3.</t>
  </si>
  <si>
    <t>5.4.</t>
  </si>
  <si>
    <t>5.5.</t>
  </si>
  <si>
    <t>5.а</t>
  </si>
  <si>
    <t>6.</t>
  </si>
  <si>
    <t>6.1.</t>
  </si>
  <si>
    <t>6.2.</t>
  </si>
  <si>
    <t>6.3.</t>
  </si>
  <si>
    <t>6.4.</t>
  </si>
  <si>
    <t>6.5.</t>
  </si>
  <si>
    <t>6.а</t>
  </si>
  <si>
    <t>из общего количества: нарушения со стороны органов власти</t>
  </si>
  <si>
    <t>7.</t>
  </si>
  <si>
    <t>ст.17.1 Нарушение порядка заключения договоров в отношении государственного и муниципального имущества</t>
  </si>
  <si>
    <t>8.</t>
  </si>
  <si>
    <t>9.</t>
  </si>
  <si>
    <t>10.</t>
  </si>
  <si>
    <t>11.</t>
  </si>
  <si>
    <t>12.</t>
  </si>
  <si>
    <t>13.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</si>
  <si>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</si>
  <si>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Итого:</t>
  </si>
  <si>
    <t xml:space="preserve"> </t>
  </si>
  <si>
    <t>ст.ст. 19-21 Нарушение  порядка предоставления государственной или муниципальной преференции</t>
  </si>
  <si>
    <t>Таблица 1 к форме № 1</t>
  </si>
  <si>
    <t>Отчёт о практике применения части 1 статьи 35 Федерального закона "О защите конкуренции"</t>
  </si>
  <si>
    <t>Рассмотрено заявлений по пункту 1 статьи 35</t>
  </si>
  <si>
    <t>Принято решений</t>
  </si>
  <si>
    <t>о несоответствии требованиям антимонопольного законодательства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</si>
  <si>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</si>
  <si>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</si>
  <si>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4 к форме № 1</t>
  </si>
  <si>
    <t>Нарушение статьи 
с указанием рынка</t>
  </si>
  <si>
    <t>Выдано предписаний в отчетном периоде</t>
  </si>
  <si>
    <t>Исполнено предписаний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</si>
  <si>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</si>
  <si>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</si>
  <si>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</si>
  <si>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выданных в предыдущие периоды</t>
  </si>
  <si>
    <t>выданных в отчётном периоде</t>
  </si>
  <si>
    <t>кол-во</t>
  </si>
  <si>
    <t>сумма (тыс.руб.)</t>
  </si>
  <si>
    <t>Всего:
в том числе:</t>
  </si>
  <si>
    <t>на товарных рынках</t>
  </si>
  <si>
    <t>на рынке финансовых услуг</t>
  </si>
  <si>
    <t>из общего количества:</t>
  </si>
  <si>
    <t>по статье 10</t>
  </si>
  <si>
    <t>по статье 11</t>
  </si>
  <si>
    <t>по статье 14</t>
  </si>
  <si>
    <t>по другим статьям</t>
  </si>
  <si>
    <t>Из обшего количества: 
в отношении субъектов естественной монополии, включенных в Реестр естественных монополий</t>
  </si>
  <si>
    <t>Таблица 5 к форме № 1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</si>
  <si>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</si>
  <si>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</si>
  <si>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</si>
  <si>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</si>
  <si>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</si>
  <si>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</si>
  <si>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</si>
  <si>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</si>
  <si>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</si>
  <si>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</si>
  <si>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</si>
  <si>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</si>
  <si>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</si>
  <si>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</si>
  <si>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</si>
  <si>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</si>
  <si>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</si>
  <si>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</si>
  <si>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</si>
  <si>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</si>
  <si>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</si>
  <si>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</si>
  <si>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</si>
  <si>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</si>
  <si>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</si>
  <si>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</si>
  <si>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</si>
  <si>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</si>
  <si>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</si>
  <si>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</si>
  <si>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</si>
  <si>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</si>
  <si>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</si>
  <si>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</si>
  <si>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</si>
  <si>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</si>
  <si>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</si>
  <si>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</si>
  <si>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</si>
  <si>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</si>
  <si>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</si>
  <si>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</si>
  <si>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</si>
  <si>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ст.17 - прочие нарушения</t>
  </si>
  <si>
    <t xml:space="preserve">ст. 25 Обязанность представления информации в антимонопольный орган </t>
  </si>
  <si>
    <t>Отчёт о прохождении решений антимонопольных органов через судебные инстанции в случае их обжалования</t>
  </si>
  <si>
    <t>Нарушения антимонопольного законодательcтва, 
виды рынков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</si>
  <si>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</si>
  <si>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</si>
  <si>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</si>
  <si>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</si>
  <si>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</si>
  <si>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предыду-
щие периоды</t>
  </si>
  <si>
    <t>принятых в отчётном периоде</t>
  </si>
  <si>
    <t>принятые в предыду-
щие периоды</t>
  </si>
  <si>
    <t>принятые в отчётном периоде</t>
  </si>
  <si>
    <t xml:space="preserve">                ст. 27, 31   Закона "О защите конкуренции"</t>
  </si>
  <si>
    <t xml:space="preserve">     ст.28, 31   Закона "О защите конкуренции"</t>
  </si>
  <si>
    <t xml:space="preserve">                           ст.29, 31   Закона "О защите конкуренции"</t>
  </si>
  <si>
    <t xml:space="preserve">                         ст.30   Закона "О защите конкуренции"</t>
  </si>
  <si>
    <t>Тел. для справок ФАС России:   (499) 252-46-91</t>
  </si>
  <si>
    <t>Тел. для справок ФАС России (499) 252-46-60
                                                  (499) 795-70-28</t>
  </si>
  <si>
    <t>Тел. для справок ФАС России: (499) 252-46-91, 252-30-78</t>
  </si>
  <si>
    <t>09.</t>
  </si>
  <si>
    <t>09.04.</t>
  </si>
  <si>
    <t>Действует консультативных и экспертных советов при территориальном органе (указать название совета, в графе "Количество" - количество заседаний данного совета)</t>
  </si>
  <si>
    <t>Организовано и проведено публичных мероприятий (конференций, семинаров, "круглых столов") с представителями бизнеса, власти и общественных организаций, всего:</t>
  </si>
  <si>
    <t xml:space="preserve">Сделано сообщений с упоминанием территориального органа и выступлений его представителей на радио и телевидении </t>
  </si>
  <si>
    <t>Опубликовано материалов на сайте территориального управления, всего:</t>
  </si>
  <si>
    <t>Отчёт результатах рассмотрения судом исков (заявлений) антимонопольного органа</t>
  </si>
  <si>
    <t>выданных в 
отчетном 
периоде</t>
  </si>
  <si>
    <t>выданных в 
предыдущем 
периоде</t>
  </si>
  <si>
    <t>Выполнено 
предупреждений</t>
  </si>
  <si>
    <t>Предупреждения 
в стадии 
выполнения</t>
  </si>
  <si>
    <t xml:space="preserve">Выдано предупреждений 
в отчетном периоде </t>
  </si>
  <si>
    <t>Возбуждено дел 
после невыполнения 
предупреждения</t>
  </si>
  <si>
    <t>Информационные технологии, 
IT-услуги</t>
  </si>
  <si>
    <t>из общего количествава по статье 14.31:</t>
  </si>
  <si>
    <r>
      <t xml:space="preserve">части 2.1, 2.2, 2.3, 2.6, 2.7 ст.19.5 КоАП </t>
    </r>
    <r>
      <rPr>
        <sz val="10"/>
        <rFont val="Times New Roman CYR"/>
        <family val="1"/>
      </rPr>
      <t xml:space="preserve"> Невыполнение в срок законного предписания (постановления, представления) органа (долж. лица), осуществляющего государственный надзор (контроль)</t>
    </r>
  </si>
  <si>
    <t xml:space="preserve">часть 2.7. </t>
  </si>
  <si>
    <t>ч.3 ст.19     (реклама на знаках дорожного движения)</t>
  </si>
  <si>
    <t>из общего количества: за нарушение установленных стандартов раскрытия информации</t>
  </si>
  <si>
    <t>Не выполнено предупреждений в установленный срок</t>
  </si>
  <si>
    <t>Устранено нарушение до выдачи предупреждения</t>
  </si>
  <si>
    <t>ч 3. и ч. 4. за непредставление ходатайств и уведомлений, а также нарушение порядка и сроков их подачи</t>
  </si>
  <si>
    <r>
      <t xml:space="preserve">всего
</t>
    </r>
    <r>
      <rPr>
        <sz val="10"/>
        <rFont val="Times New Roman"/>
        <family val="1"/>
      </rPr>
      <t>гр.1=гр.5+гр.6+гр.7</t>
    </r>
  </si>
  <si>
    <t>Решения (предпи-сания), обжало-ванные в суд</t>
  </si>
  <si>
    <t>Решения (предпи-сания), признанные судом законными</t>
  </si>
  <si>
    <t>Ст. 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</si>
  <si>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ч.10.1 ст. 5 (классификация рекл. информ. продукции)</t>
  </si>
  <si>
    <t>ч.10.2 ст. 5 (реклама инф. продукции, запрещенной для детей)</t>
  </si>
  <si>
    <t>ч.4-6 ст.10  (социальная реклама)</t>
  </si>
  <si>
    <t>ч. 2.1 ст.21 (реклама алк. прод. с содерж. этил. спирта более 5%)</t>
  </si>
  <si>
    <t>ч. 5 ст. 21 (стимулир. меропр. с условием приобрет. алк. прод.)</t>
  </si>
  <si>
    <t>Отозвано 
заявителем 
жалоб 
в отчетном 
периоде</t>
  </si>
  <si>
    <t>Обжаловано 
в суд 
предупреждений 
в отчетном 
периоде</t>
  </si>
  <si>
    <t>Отменено 
судом 
предупреждений</t>
  </si>
  <si>
    <t>изменено название</t>
  </si>
  <si>
    <t>новая графа</t>
  </si>
  <si>
    <r>
      <t xml:space="preserve">Рассмотрено жалоб в отчетном периоде
</t>
    </r>
    <r>
      <rPr>
        <sz val="10"/>
        <rFont val="Times New Roman"/>
        <family val="1"/>
      </rPr>
      <t>гр.1=гр.2+гр.3+гр.4</t>
    </r>
  </si>
  <si>
    <t>1*</t>
  </si>
  <si>
    <r>
      <t xml:space="preserve">Примечание: * - </t>
    </r>
    <r>
      <rPr>
        <sz val="10"/>
        <rFont val="Arial"/>
        <family val="2"/>
      </rPr>
      <t>Предписание находится на стадии исполнения</t>
    </r>
  </si>
  <si>
    <t>ф.2</t>
  </si>
  <si>
    <t>ф.1</t>
  </si>
  <si>
    <t>ф.4</t>
  </si>
  <si>
    <t xml:space="preserve">Заседание Общественно-консультативного совета при Управлении Федеральной антимонопольной службы по Республике Саха (Якутия) </t>
  </si>
  <si>
    <t>Заседание Экспертного совета по вопросам применения законодательства Российской Федерации о рекламе</t>
  </si>
  <si>
    <t>Заседание рабочей комиссии по реализации Соглашения о сотрудничестве между Якутским УФАС России и Торгово-промышленной палатой Республики Саха (Якутия)</t>
  </si>
  <si>
    <t>1. Рабочие заседания  по реализации  положений Соглашения о сотрудничестве  между Федеральной антимонопольной службы и Правительством Республики Саха (Якутия).</t>
  </si>
  <si>
    <t xml:space="preserve">2. Заседание рабочей комиссии по реализации Соглашения о сотрудничестве между Якутским УФАС России и Торгово-промышленной палатой Республики Саха (Якутия) </t>
  </si>
  <si>
    <t>5. День  открытых дверей для старшеклассников в апреле 2012 г., День открытых дверей для студентов в июле 2012 г.</t>
  </si>
  <si>
    <t xml:space="preserve">6. Ведение рубрики "Антимонополия" и опубликование информации  в Общественно - политической газете "Якутия" </t>
  </si>
  <si>
    <t xml:space="preserve">7. Ведение рубрики "Антимонополия" на радио ВГТРК "Саха" </t>
  </si>
  <si>
    <t xml:space="preserve">8. Передача материалов в информационную базу ООО "КонсультантПлюс - Якутия" </t>
  </si>
  <si>
    <t xml:space="preserve">9. Направление статей специалистов в Интернет – журнал «Российское конкурентное право и экономика» ФАС России.   </t>
  </si>
  <si>
    <t xml:space="preserve">11. Активное участие специалистов Якутского УФАС России с информацией, докладами  в конференциях, семинарах, круглых столах органов власти </t>
  </si>
  <si>
    <t xml:space="preserve">12. Продолжено регулярное чтение лекций по применению антимонопольного законодательства на 4 курсах по повышению квалификации в Институте Управления при Президенте Республики Саха (Якутия) и Северо-Восточном Федеральном Университете им.М.К. Аммосова  </t>
  </si>
  <si>
    <t xml:space="preserve">14. Изготовление информационного стенда </t>
  </si>
  <si>
    <t xml:space="preserve">16. Изготовление и транслирование на телеканале "Алмаз" социальной рекламы продолжительностью 10 секунд </t>
  </si>
  <si>
    <t xml:space="preserve">17. Опубликование  статей специалистов Управления в электоронном журнале ФАС России Интернет – журнала «Российское конкурентное право и экономика» . </t>
  </si>
  <si>
    <t xml:space="preserve">18. Изготовление и установка социальной рекламы на рекламных конструкциях на улицах г.Якутска в июле-сентябре 2012  </t>
  </si>
  <si>
    <t xml:space="preserve">19. Организация прохождения учебной практики студентов ВУЗов в Якутском УФАС России    </t>
  </si>
  <si>
    <t xml:space="preserve">20. Совместное совещание с региональным отделением Общероссийской общественной организации "Деловая Россия" </t>
  </si>
  <si>
    <t xml:space="preserve">ПРИМЕЧАНИЕ: </t>
  </si>
  <si>
    <t>Фиранский С.С.</t>
  </si>
  <si>
    <t>Игнатьев Ю.А.</t>
  </si>
  <si>
    <t>(4112)42-02-06</t>
  </si>
  <si>
    <r>
      <t xml:space="preserve">Руководитель </t>
    </r>
    <r>
      <rPr>
        <u val="single"/>
        <sz val="10"/>
        <rFont val="Arial Cyr"/>
        <family val="0"/>
      </rPr>
      <t>Игнатьев Ю.А.</t>
    </r>
    <r>
      <rPr>
        <sz val="10"/>
        <rFont val="Arial Cyr"/>
        <family val="0"/>
      </rPr>
      <t>_______________________</t>
    </r>
  </si>
  <si>
    <r>
      <t>Руководитель _</t>
    </r>
    <r>
      <rPr>
        <u val="single"/>
        <sz val="10"/>
        <rFont val="Arial Cyr"/>
        <family val="0"/>
      </rPr>
      <t>Игнатьев Ю.А.</t>
    </r>
    <r>
      <rPr>
        <sz val="10"/>
        <rFont val="Arial Cyr"/>
        <family val="0"/>
      </rPr>
      <t>______________________</t>
    </r>
  </si>
  <si>
    <t xml:space="preserve">21. Участие в ярмарках вакансий проводимых Центром занятости населения по г.Якутску для выпускников ВУЗов.   </t>
  </si>
  <si>
    <t xml:space="preserve">13. Изготовление ежедневников с тиснением герба ФАС России </t>
  </si>
  <si>
    <t xml:space="preserve">15. Распространение методического бюллетеня Якутского УФАС России совместно с Торгово-промышленной палатой Республики Саха (Якутия) о применении антимонопольного законодательства среди органов власти, бизнеса, общественности. </t>
  </si>
  <si>
    <t xml:space="preserve">В сравнении с аналогичным отчетным периодом, итогом деятельности Управления ФАС по Республике Саха (Якутия) по адвокатированию конкуренции явились следующие результаты:
- приведен в соответствие действующему законодательству и требованиям ФАС России официальный сайт Якутского УФАС России;
- достигнуто повышение информационной открытости антимонопольного органа, путем роста опубликования материалов на сайте территориального управления на 20%;
- достигнуто повышение числа упоминаний о ФАС России и территориальном органе, а также количество публикаций о деятельности территориального управления в печатных и интернет-СМИ на 3%;
- достигнуто плановое испонение положений  подписанных в 2011 году Соглашения о взаимодействии между ФАС России Правительством Республики Саха (Якутия),  Торгово -промышленной палатой РС(Я);                                                                                                                - Якутским УФАС России организованы и проведены  больше совещаний на 9 %, принято участие по приглашению общественных организаций в 55 совещаниях, что на 12 % больше предыдущих показателей);
- расширены механизмы адвокатирования конкуренции путем проведения дней открытых дверей для целевых категорий населения : "День открытых дверей для старшеклассников"; "День открытых дверей студентов", ведения страницы Управления в Twitter, опубликование 2 статей специалистов Управления в электронном журнале ФАС России Интернет – журнала «Российское конкурентное право и экономика» . . 
</t>
  </si>
  <si>
    <t>10. Разработка и издание методического бюллетеня Якутского УФАС России совместно с Торгово-промышленной палатой Республики Саха (Якутия) о применении антимонопольного законодательства в декабре 2012 г.</t>
  </si>
  <si>
    <t xml:space="preserve">4. Интервью специалистов Якутского УФАС России о состоянии цен на продукты питания, нефтепродукты, о порядке предоставления услуг субъектами естественных монополий для телекомпании ВГТРК "Новости", телекомпании НВК "Новости". </t>
  </si>
  <si>
    <t xml:space="preserve">3. Внеплановое заседание Общественно-консультативного совета с учетом ситуации на рынке услуг субъектов естественных монополий "Проблемы взаимодействия субъектов малого бизнеса с субъектами естественных монополий" в августе 2012 г. </t>
  </si>
  <si>
    <r>
      <t xml:space="preserve">География: </t>
    </r>
    <r>
      <rPr>
        <u val="single"/>
        <sz val="10"/>
        <color indexed="8"/>
        <rFont val="Arial"/>
        <family val="2"/>
      </rPr>
      <t>Якутское УФАС России</t>
    </r>
  </si>
  <si>
    <r>
      <t xml:space="preserve">Календарь: </t>
    </r>
    <r>
      <rPr>
        <u val="single"/>
        <sz val="10"/>
        <color indexed="8"/>
        <rFont val="Arial"/>
        <family val="2"/>
      </rPr>
      <t>2012 год</t>
    </r>
  </si>
  <si>
    <t>География: Якутское УФАС России</t>
  </si>
  <si>
    <t>* по ст. 19.8 ч. 5 в гр. 9: пять постановений отменены по малозначительности судом</t>
  </si>
  <si>
    <r>
      <t>Телефон  _</t>
    </r>
    <r>
      <rPr>
        <u val="single"/>
        <sz val="12"/>
        <rFont val="Times New Roman"/>
        <family val="1"/>
      </rPr>
      <t>(4112)42-14-28, 42-02-06</t>
    </r>
  </si>
  <si>
    <r>
      <t>Телефон  _</t>
    </r>
    <r>
      <rPr>
        <u val="single"/>
        <sz val="12"/>
        <rFont val="Times New Roman"/>
        <family val="1"/>
      </rPr>
      <t>(4112)42-14-28</t>
    </r>
  </si>
  <si>
    <r>
      <t xml:space="preserve">Руководитель </t>
    </r>
    <r>
      <rPr>
        <u val="single"/>
        <sz val="12"/>
        <rFont val="Times New Roman"/>
        <family val="1"/>
      </rPr>
      <t>Игнатьев Ю.А.____________________________</t>
    </r>
  </si>
  <si>
    <r>
      <t xml:space="preserve">Исполнитель  </t>
    </r>
    <r>
      <rPr>
        <u val="single"/>
        <sz val="12"/>
        <rFont val="Times New Roman"/>
        <family val="1"/>
      </rPr>
      <t>Ярыгина О.А., Фиранский С.С.________________________________________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</si>
  <si>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u val="single"/>
        <sz val="10"/>
        <rFont val="Times New Roman"/>
        <family val="1"/>
      </rPr>
      <t>____________________________</t>
    </r>
  </si>
  <si>
    <r>
      <t>Исполнитель  _</t>
    </r>
    <r>
      <rPr>
        <u val="single"/>
        <sz val="12"/>
        <rFont val="Times New Roman"/>
        <family val="1"/>
      </rPr>
      <t>Ярыгина О.А.</t>
    </r>
    <r>
      <rPr>
        <u val="single"/>
        <sz val="10"/>
        <rFont val="Times New Roman"/>
        <family val="1"/>
      </rPr>
      <t>______________________________</t>
    </r>
  </si>
  <si>
    <r>
      <t>Телефон</t>
    </r>
    <r>
      <rPr>
        <u val="single"/>
        <sz val="12"/>
        <rFont val="Times New Roman"/>
        <family val="1"/>
      </rPr>
      <t xml:space="preserve"> (4112)42-14-28</t>
    </r>
    <r>
      <rPr>
        <sz val="12"/>
        <rFont val="Times New Roman"/>
        <family val="1"/>
      </rPr>
      <t>__</t>
    </r>
  </si>
  <si>
    <r>
      <t>Исполнитель _</t>
    </r>
    <r>
      <rPr>
        <u val="single"/>
        <sz val="12"/>
        <rFont val="Times New Roman"/>
        <family val="1"/>
      </rPr>
      <t>Ярыгина О.А._____________________</t>
    </r>
    <r>
      <rPr>
        <sz val="12"/>
        <rFont val="Times New Roman"/>
        <family val="1"/>
      </rPr>
      <t>___</t>
    </r>
  </si>
  <si>
    <r>
      <t>Руководитель _</t>
    </r>
    <r>
      <rPr>
        <u val="single"/>
        <sz val="12"/>
        <rFont val="Times New Roman"/>
        <family val="1"/>
      </rPr>
      <t>Игнатьев Ю.А._____________________</t>
    </r>
    <r>
      <rPr>
        <sz val="12"/>
        <rFont val="Times New Roman"/>
        <family val="1"/>
      </rPr>
      <t>__</t>
    </r>
  </si>
  <si>
    <r>
      <t>Исполнитель  _</t>
    </r>
    <r>
      <rPr>
        <u val="single"/>
        <sz val="12"/>
        <rFont val="Times New Roman"/>
        <family val="1"/>
      </rPr>
      <t>Ярыгина О.А.____________</t>
    </r>
    <r>
      <rPr>
        <sz val="12"/>
        <rFont val="Times New Roman"/>
        <family val="1"/>
      </rPr>
      <t>____________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</si>
  <si>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</t>
    </r>
  </si>
  <si>
    <t>(4112)42-14-28</t>
  </si>
  <si>
    <r>
      <t>Исполнитель  _</t>
    </r>
    <r>
      <rPr>
        <u val="single"/>
        <sz val="12"/>
        <rFont val="Times New Roman"/>
        <family val="1"/>
      </rPr>
      <t>Фиранский С.С., Ярыгина О.А.</t>
    </r>
    <r>
      <rPr>
        <u val="single"/>
        <sz val="10"/>
        <rFont val="Times New Roman"/>
        <family val="1"/>
      </rPr>
      <t>____________________________________</t>
    </r>
    <r>
      <rPr>
        <sz val="10"/>
        <rFont val="Times New Roman"/>
        <family val="1"/>
      </rPr>
      <t>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</si>
  <si>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__________________________________</t>
    </r>
  </si>
  <si>
    <r>
      <t>Телефон  _</t>
    </r>
    <r>
      <rPr>
        <u val="single"/>
        <sz val="12"/>
        <rFont val="Times New Roman"/>
        <family val="1"/>
      </rPr>
      <t>(4112)42-02-06, 42-14-28</t>
    </r>
    <r>
      <rPr>
        <sz val="12"/>
        <rFont val="Times New Roman"/>
        <family val="1"/>
      </rPr>
      <t>_____</t>
    </r>
  </si>
  <si>
    <r>
      <t>Телефон _</t>
    </r>
    <r>
      <rPr>
        <u val="single"/>
        <sz val="10"/>
        <rFont val="Arial Cyr"/>
        <family val="0"/>
      </rPr>
      <t>_(4112)42-14-28, 42-02-06_</t>
    </r>
    <r>
      <rPr>
        <sz val="10"/>
        <rFont val="Arial Cyr"/>
        <family val="0"/>
      </rPr>
      <t>__</t>
    </r>
  </si>
  <si>
    <r>
      <t>Исполнитель _</t>
    </r>
    <r>
      <rPr>
        <u val="single"/>
        <sz val="10"/>
        <rFont val="Arial Cyr"/>
        <family val="0"/>
      </rPr>
      <t>Ярыгина О.А., Фиранский С.С.</t>
    </r>
    <r>
      <rPr>
        <sz val="10"/>
        <rFont val="Arial Cyr"/>
        <family val="0"/>
      </rPr>
      <t>______________________________________________________</t>
    </r>
  </si>
  <si>
    <r>
      <t>Руководитель _</t>
    </r>
    <r>
      <rPr>
        <u val="single"/>
        <sz val="10"/>
        <rFont val="Arial Cyr"/>
        <family val="0"/>
      </rPr>
      <t>Игнатьев Ю.А.____________________________________________________________</t>
    </r>
  </si>
  <si>
    <r>
      <t xml:space="preserve">Календарь: </t>
    </r>
    <r>
      <rPr>
        <u val="single"/>
        <sz val="10"/>
        <color indexed="8"/>
        <rFont val="Times New Roman"/>
        <family val="1"/>
      </rPr>
      <t>2012 год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</si>
  <si>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Якутское УФАС России</t>
    </r>
  </si>
  <si>
    <r>
      <t>Исполнитель  _</t>
    </r>
    <r>
      <rPr>
        <u val="single"/>
        <sz val="12"/>
        <rFont val="Times New Roman"/>
        <family val="1"/>
      </rPr>
      <t>Ярыгина О.А, Фиранский С.С.</t>
    </r>
    <r>
      <rPr>
        <u val="single"/>
        <sz val="10"/>
        <rFont val="Times New Roman"/>
        <family val="1"/>
      </rPr>
      <t>__________________________________</t>
    </r>
    <r>
      <rPr>
        <sz val="10"/>
        <rFont val="Times New Roman"/>
        <family val="1"/>
      </rPr>
      <t>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</si>
  <si>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_________________________________________</t>
    </r>
  </si>
  <si>
    <r>
      <t>Исполнитель  __</t>
    </r>
    <r>
      <rPr>
        <u val="single"/>
        <sz val="12"/>
        <rFont val="Times New Roman"/>
        <family val="1"/>
      </rPr>
      <t>Ярыгина О.А., Фиранский С.С., Кузьмин А.Д._______________________________________________________</t>
    </r>
    <r>
      <rPr>
        <sz val="12"/>
        <rFont val="Times New Roman"/>
        <family val="1"/>
      </rPr>
      <t>_</t>
    </r>
  </si>
  <si>
    <r>
      <t>Руководитель __</t>
    </r>
    <r>
      <rPr>
        <u val="single"/>
        <sz val="12"/>
        <rFont val="Times New Roman"/>
        <family val="1"/>
      </rPr>
      <t>Игнатьев Ю.А.____________________________________________________</t>
    </r>
  </si>
  <si>
    <r>
      <t>Исполнитель  __</t>
    </r>
    <r>
      <rPr>
        <u val="single"/>
        <sz val="12"/>
        <rFont val="Times New Roman"/>
        <family val="1"/>
      </rPr>
      <t>Ярыгина О.А., Фиранский С.С.</t>
    </r>
    <r>
      <rPr>
        <sz val="12"/>
        <rFont val="Times New Roman"/>
        <family val="1"/>
      </rPr>
      <t>_____________________________</t>
    </r>
  </si>
  <si>
    <r>
      <t>Телефон  _</t>
    </r>
    <r>
      <rPr>
        <u val="single"/>
        <sz val="12"/>
        <rFont val="Times New Roman"/>
        <family val="1"/>
      </rPr>
      <t>(4112)42-14-28, 42-02-06</t>
    </r>
    <r>
      <rPr>
        <sz val="12"/>
        <rFont val="Times New Roman"/>
        <family val="1"/>
      </rPr>
      <t>_</t>
    </r>
  </si>
  <si>
    <r>
      <t>Телефон  _</t>
    </r>
    <r>
      <rPr>
        <u val="single"/>
        <sz val="12"/>
        <rFont val="Times New Roman"/>
        <family val="1"/>
      </rPr>
      <t>(4112)42-14-28, 42-02-06, 39-35-62</t>
    </r>
    <r>
      <rPr>
        <sz val="12"/>
        <rFont val="Times New Roman"/>
        <family val="1"/>
      </rPr>
      <t>__</t>
    </r>
  </si>
  <si>
    <r>
      <t>Телефон  _</t>
    </r>
    <r>
      <rPr>
        <u val="single"/>
        <sz val="12"/>
        <rFont val="Times New Roman"/>
        <family val="1"/>
      </rPr>
      <t>(4112)42-14-28, 42-02-06</t>
    </r>
    <r>
      <rPr>
        <sz val="12"/>
        <rFont val="Times New Roman"/>
        <family val="1"/>
      </rPr>
      <t>___</t>
    </r>
  </si>
  <si>
    <r>
      <t>Руководитель __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________________________________________</t>
    </r>
  </si>
  <si>
    <t>Календарь: 2012 год</t>
  </si>
  <si>
    <r>
      <t>Телефон _</t>
    </r>
    <r>
      <rPr>
        <u val="single"/>
        <sz val="12"/>
        <rFont val="Times New Roman"/>
        <family val="1"/>
      </rPr>
      <t>(4112)42-14-28, 42-02-06</t>
    </r>
    <r>
      <rPr>
        <sz val="12"/>
        <rFont val="Times New Roman"/>
        <family val="1"/>
      </rPr>
      <t>___</t>
    </r>
  </si>
  <si>
    <r>
      <t>Исполнитель  _</t>
    </r>
    <r>
      <rPr>
        <u val="single"/>
        <sz val="12"/>
        <rFont val="Times New Roman"/>
        <family val="1"/>
      </rPr>
      <t>Ярыгина О.А., Фиранский С.С.</t>
    </r>
    <r>
      <rPr>
        <sz val="12"/>
        <rFont val="Times New Roman"/>
        <family val="1"/>
      </rPr>
      <t>______________________________________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</si>
  <si>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______________________________________</t>
    </r>
  </si>
  <si>
    <r>
      <t>Отчет о работе по выявлению нарушений антимонопольного законодательства хозяйствующими субъектами на рынках 
в отдельных сферах деятельности
за __</t>
    </r>
    <r>
      <rPr>
        <b/>
        <u val="single"/>
        <sz val="12"/>
        <rFont val="Times New Roman CYR"/>
        <family val="0"/>
      </rPr>
      <t>2012 год</t>
    </r>
    <r>
      <rPr>
        <b/>
        <sz val="12"/>
        <rFont val="Times New Roman CYR"/>
        <family val="1"/>
      </rPr>
      <t>__ (период отчета)</t>
    </r>
  </si>
  <si>
    <r>
      <t>Отчёт о взыскании в федеральный бюджет дохода, полученного вследствие нарушения 
антимонопольного законодательства за _</t>
    </r>
    <r>
      <rPr>
        <b/>
        <u val="single"/>
        <sz val="12"/>
        <rFont val="Times New Roman"/>
        <family val="1"/>
      </rPr>
      <t>2012 год</t>
    </r>
    <r>
      <rPr>
        <b/>
        <sz val="12"/>
        <rFont val="Times New Roman"/>
        <family val="1"/>
      </rPr>
      <t xml:space="preserve">_
                                                                          </t>
    </r>
    <r>
      <rPr>
        <b/>
        <sz val="8"/>
        <rFont val="Times New Roman"/>
        <family val="1"/>
      </rPr>
      <t>(период)</t>
    </r>
  </si>
  <si>
    <r>
      <t>Исполнитель  __</t>
    </r>
    <r>
      <rPr>
        <u val="single"/>
        <sz val="12"/>
        <rFont val="Times New Roman"/>
        <family val="1"/>
      </rPr>
      <t>Ярыгина О.А., Фиранский С.С.___________________________________</t>
    </r>
    <r>
      <rPr>
        <sz val="12"/>
        <rFont val="Times New Roman"/>
        <family val="1"/>
      </rPr>
      <t>_</t>
    </r>
  </si>
  <si>
    <r>
      <t>Руководитель __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</t>
    </r>
  </si>
  <si>
    <r>
      <t>Телефон  _</t>
    </r>
    <r>
      <rPr>
        <u val="single"/>
        <sz val="12"/>
        <rFont val="Times New Roman"/>
        <family val="1"/>
      </rPr>
      <t>(4112)42-14-28, 42-02-06</t>
    </r>
    <r>
      <rPr>
        <sz val="12"/>
        <rFont val="Times New Roman"/>
        <family val="1"/>
      </rPr>
      <t>____</t>
    </r>
  </si>
  <si>
    <r>
      <t xml:space="preserve">Руководитель: </t>
    </r>
    <r>
      <rPr>
        <u val="single"/>
        <sz val="11"/>
        <rFont val="Times New Roman"/>
        <family val="1"/>
      </rPr>
      <t>Игнатьев Ю.А.</t>
    </r>
    <r>
      <rPr>
        <sz val="11"/>
        <rFont val="Times New Roman"/>
        <family val="1"/>
      </rPr>
      <t>_____________________________________</t>
    </r>
  </si>
  <si>
    <r>
      <t xml:space="preserve">Исполнитель: </t>
    </r>
    <r>
      <rPr>
        <u val="single"/>
        <sz val="10"/>
        <rFont val="Arial Cyr"/>
        <family val="0"/>
      </rPr>
      <t>Ярыгина О.А., Фиранский С.С.</t>
    </r>
    <r>
      <rPr>
        <sz val="10"/>
        <rFont val="Arial Cyr"/>
        <family val="0"/>
      </rPr>
      <t>______________________________</t>
    </r>
  </si>
  <si>
    <r>
      <t>Телефон _</t>
    </r>
    <r>
      <rPr>
        <u val="single"/>
        <sz val="11"/>
        <rFont val="Times New Roman"/>
        <family val="1"/>
      </rPr>
      <t>(4112)42-14-28, 42-02-06</t>
    </r>
    <r>
      <rPr>
        <sz val="11"/>
        <rFont val="Times New Roman"/>
        <family val="1"/>
      </rPr>
      <t>_</t>
    </r>
  </si>
  <si>
    <r>
      <t>Отчет о  работе по выявлению нарушений законодательства о рекламе 
за ____</t>
    </r>
    <r>
      <rPr>
        <b/>
        <u val="single"/>
        <sz val="13"/>
        <rFont val="Times New Roman CYR"/>
        <family val="0"/>
      </rPr>
      <t>2012 год</t>
    </r>
    <r>
      <rPr>
        <b/>
        <sz val="13"/>
        <rFont val="Times New Roman CYR"/>
        <family val="1"/>
      </rPr>
      <t>______</t>
    </r>
  </si>
  <si>
    <r>
      <t>Исполнитель _</t>
    </r>
    <r>
      <rPr>
        <u val="single"/>
        <sz val="10"/>
        <rFont val="Arial Cyr"/>
        <family val="0"/>
      </rPr>
      <t>Фиранский С.С.</t>
    </r>
    <r>
      <rPr>
        <sz val="10"/>
        <rFont val="Arial Cyr"/>
        <family val="0"/>
      </rPr>
      <t xml:space="preserve">______________     </t>
    </r>
  </si>
  <si>
    <r>
      <t>Руководитель _</t>
    </r>
    <r>
      <rPr>
        <u val="single"/>
        <sz val="10"/>
        <rFont val="Arial Cyr"/>
        <family val="0"/>
      </rPr>
      <t>Игнатьев Ю.А.</t>
    </r>
    <r>
      <rPr>
        <sz val="10"/>
        <rFont val="Arial Cyr"/>
        <family val="0"/>
      </rPr>
      <t>______________</t>
    </r>
  </si>
  <si>
    <r>
      <t>Отчет о  работе по выявлению нарушений законодательства о рекламе 
за _____</t>
    </r>
    <r>
      <rPr>
        <b/>
        <u val="single"/>
        <sz val="12"/>
        <rFont val="Times New Roman CYR"/>
        <family val="0"/>
      </rPr>
      <t>2012 год</t>
    </r>
    <r>
      <rPr>
        <b/>
        <sz val="12"/>
        <rFont val="Times New Roman CYR"/>
        <family val="1"/>
      </rPr>
      <t>______</t>
    </r>
  </si>
  <si>
    <r>
      <t xml:space="preserve">Отчет о  применении мер административной ответственности за нарушение антимонопольного законодательства,
законодательства о рекламе, законодательства о размещении заказов, </t>
    </r>
    <r>
      <rPr>
        <b/>
        <sz val="12"/>
        <rFont val="Times New Roman CYR"/>
        <family val="0"/>
      </rPr>
      <t>законодательства</t>
    </r>
    <r>
      <rPr>
        <b/>
        <sz val="12"/>
        <rFont val="Times New Roman CYR"/>
        <family val="1"/>
      </rPr>
      <t xml:space="preserve"> об иностранных инвестициях, Закона о торговле
за _</t>
    </r>
    <r>
      <rPr>
        <b/>
        <u val="single"/>
        <sz val="12"/>
        <rFont val="Times New Roman CYR"/>
        <family val="0"/>
      </rPr>
      <t>2012</t>
    </r>
    <r>
      <rPr>
        <b/>
        <sz val="12"/>
        <rFont val="Times New Roman CYR"/>
        <family val="1"/>
      </rPr>
      <t>_ (период отчета)</t>
    </r>
  </si>
  <si>
    <r>
      <t>Исполнитель _</t>
    </r>
    <r>
      <rPr>
        <u val="single"/>
        <sz val="10"/>
        <rFont val="Arial Cyr"/>
        <family val="0"/>
      </rPr>
      <t>Ярыгина О.А., Фиранский С,С, Кузьмин А.Д.</t>
    </r>
    <r>
      <rPr>
        <sz val="10"/>
        <rFont val="Arial Cyr"/>
        <family val="0"/>
      </rPr>
      <t>__</t>
    </r>
  </si>
  <si>
    <r>
      <t>Телефон _</t>
    </r>
    <r>
      <rPr>
        <u val="single"/>
        <sz val="10"/>
        <rFont val="Arial Cyr"/>
        <family val="0"/>
      </rPr>
      <t>(4112)42-14-28, 42-02-06, 39-35-62</t>
    </r>
    <r>
      <rPr>
        <sz val="10"/>
        <rFont val="Arial Cyr"/>
        <family val="0"/>
      </rPr>
      <t>___</t>
    </r>
  </si>
  <si>
    <r>
      <t xml:space="preserve"> </t>
    </r>
    <r>
      <rPr>
        <b/>
        <sz val="12"/>
        <rFont val="Times New Roman CYR"/>
        <family val="1"/>
      </rPr>
      <t xml:space="preserve"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</t>
    </r>
    <r>
      <rPr>
        <b/>
        <sz val="12"/>
        <rFont val="Times New Roman CYR"/>
        <family val="0"/>
      </rPr>
      <t>арбитражный</t>
    </r>
    <r>
      <rPr>
        <b/>
        <sz val="12"/>
        <rFont val="Times New Roman CYR"/>
        <family val="1"/>
      </rPr>
      <t xml:space="preserve"> суд
за _</t>
    </r>
    <r>
      <rPr>
        <b/>
        <u val="single"/>
        <sz val="12"/>
        <rFont val="Times New Roman CYR"/>
        <family val="0"/>
      </rPr>
      <t>2012 год</t>
    </r>
    <r>
      <rPr>
        <b/>
        <sz val="12"/>
        <rFont val="Times New Roman CYR"/>
        <family val="1"/>
      </rPr>
      <t>_ (период отчета)</t>
    </r>
  </si>
  <si>
    <r>
      <t>Исполнитель _</t>
    </r>
    <r>
      <rPr>
        <u val="single"/>
        <sz val="10"/>
        <rFont val="Arial Cyr"/>
        <family val="0"/>
      </rPr>
      <t>Ярыгина О.А., Фиранский С.С.</t>
    </r>
    <r>
      <rPr>
        <sz val="10"/>
        <rFont val="Arial Cyr"/>
        <family val="0"/>
      </rPr>
      <t>________________________________________</t>
    </r>
  </si>
  <si>
    <r>
      <t>Руководитель _</t>
    </r>
    <r>
      <rPr>
        <u val="single"/>
        <sz val="10"/>
        <rFont val="Arial Cyr"/>
        <family val="0"/>
      </rPr>
      <t>Игнатьев Ю.А.</t>
    </r>
    <r>
      <rPr>
        <sz val="10"/>
        <rFont val="Arial Cyr"/>
        <family val="0"/>
      </rPr>
      <t>_____________________________________________________</t>
    </r>
  </si>
  <si>
    <r>
      <t>Телефон _</t>
    </r>
    <r>
      <rPr>
        <u val="single"/>
        <sz val="10"/>
        <rFont val="Arial Cyr"/>
        <family val="0"/>
      </rPr>
      <t>(4112) 42-14-28, 42-02-06</t>
    </r>
    <r>
      <rPr>
        <sz val="10"/>
        <rFont val="Arial Cyr"/>
        <family val="0"/>
      </rPr>
      <t>________________</t>
    </r>
  </si>
  <si>
    <r>
      <t>Телефон _</t>
    </r>
    <r>
      <rPr>
        <u val="single"/>
        <sz val="10"/>
        <rFont val="Arial Cyr"/>
        <family val="0"/>
      </rPr>
      <t>(4112)42-14-28, 42-02-06</t>
    </r>
    <r>
      <rPr>
        <sz val="10"/>
        <rFont val="Arial Cyr"/>
        <family val="0"/>
      </rPr>
      <t>___</t>
    </r>
  </si>
  <si>
    <r>
      <t>Исполнитель: _</t>
    </r>
    <r>
      <rPr>
        <u val="single"/>
        <sz val="10"/>
        <rFont val="Arial Cyr"/>
        <family val="0"/>
      </rPr>
      <t>Ярыгина О.А., Фиранский С.С.</t>
    </r>
    <r>
      <rPr>
        <sz val="10"/>
        <rFont val="Arial Cyr"/>
        <family val="0"/>
      </rPr>
      <t>________________________________</t>
    </r>
  </si>
  <si>
    <r>
      <t>_</t>
    </r>
    <r>
      <rPr>
        <u val="single"/>
        <sz val="8"/>
        <rFont val="Arial Cyr"/>
        <family val="0"/>
      </rPr>
      <t>(4112)42-02-06</t>
    </r>
    <r>
      <rPr>
        <sz val="8"/>
        <rFont val="Arial Cyr"/>
        <family val="0"/>
      </rPr>
      <t>___</t>
    </r>
  </si>
  <si>
    <r>
  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</t>
    </r>
    <r>
      <rPr>
        <u val="single"/>
        <sz val="12"/>
        <rFont val="Times New Roman"/>
        <family val="1"/>
      </rPr>
      <t>2012 год</t>
    </r>
  </si>
  <si>
    <r>
      <t>Исполнитель _</t>
    </r>
    <r>
      <rPr>
        <u val="single"/>
        <sz val="10"/>
        <rFont val="Arial Cyr"/>
        <family val="0"/>
      </rPr>
      <t>Ярыгина О.А.</t>
    </r>
    <r>
      <rPr>
        <sz val="10"/>
        <rFont val="Arial Cyr"/>
        <family val="0"/>
      </rPr>
      <t>________________________</t>
    </r>
  </si>
  <si>
    <r>
      <t>Телефон (</t>
    </r>
    <r>
      <rPr>
        <u val="single"/>
        <sz val="10"/>
        <rFont val="Arial Cyr"/>
        <family val="0"/>
      </rPr>
      <t>4112)42-14-28</t>
    </r>
    <r>
      <rPr>
        <sz val="10"/>
        <rFont val="Arial Cyr"/>
        <family val="0"/>
      </rPr>
      <t>____</t>
    </r>
  </si>
  <si>
    <r>
      <t xml:space="preserve">Исполнитель </t>
    </r>
    <r>
      <rPr>
        <u val="single"/>
        <sz val="10"/>
        <rFont val="Arial Cyr"/>
        <family val="0"/>
      </rPr>
      <t>Ярыгина О.А., Фиранский С.С.</t>
    </r>
    <r>
      <rPr>
        <sz val="10"/>
        <rFont val="Arial Cyr"/>
        <family val="0"/>
      </rPr>
      <t>___________________________________________________</t>
    </r>
  </si>
  <si>
    <r>
      <t>телефон __</t>
    </r>
    <r>
      <rPr>
        <u val="single"/>
        <sz val="10"/>
        <rFont val="Arial Cyr"/>
        <family val="0"/>
      </rPr>
      <t>(4112)42-14-28, 42-02-06</t>
    </r>
    <r>
      <rPr>
        <sz val="10"/>
        <rFont val="Arial Cyr"/>
        <family val="0"/>
      </rPr>
      <t>_______</t>
    </r>
  </si>
  <si>
    <r>
      <t xml:space="preserve">Руководитель </t>
    </r>
    <r>
      <rPr>
        <u val="single"/>
        <sz val="10"/>
        <rFont val="Arial Cyr"/>
        <family val="0"/>
      </rPr>
      <t>Игнатьев Ю.А.</t>
    </r>
    <r>
      <rPr>
        <sz val="10"/>
        <rFont val="Arial Cyr"/>
        <family val="0"/>
      </rPr>
      <t>_______________________________</t>
    </r>
  </si>
  <si>
    <r>
      <t>Исполнитель:    _</t>
    </r>
    <r>
      <rPr>
        <u val="single"/>
        <sz val="9"/>
        <color indexed="8"/>
        <rFont val="Arial"/>
        <family val="2"/>
      </rPr>
      <t>Платонова С.Ю.</t>
    </r>
    <r>
      <rPr>
        <sz val="9"/>
        <color indexed="8"/>
        <rFont val="Arial"/>
        <family val="2"/>
      </rPr>
      <t>_______________________              Телефоны: _</t>
    </r>
    <r>
      <rPr>
        <u val="single"/>
        <sz val="9"/>
        <color indexed="8"/>
        <rFont val="Arial"/>
        <family val="2"/>
      </rPr>
      <t>(4112)42-57-04</t>
    </r>
    <r>
      <rPr>
        <sz val="9"/>
        <color indexed="8"/>
        <rFont val="Arial"/>
        <family val="2"/>
      </rPr>
      <t>________
Руководитель:  _</t>
    </r>
    <r>
      <rPr>
        <u val="single"/>
        <sz val="9"/>
        <color indexed="8"/>
        <rFont val="Arial"/>
        <family val="2"/>
      </rPr>
      <t>Игнатьев Ю.А.</t>
    </r>
    <r>
      <rPr>
        <sz val="9"/>
        <color indexed="8"/>
        <rFont val="Arial"/>
        <family val="2"/>
      </rPr>
      <t>_________________________                    
                                                                                        Телефон для справок ФАС России: 
                                                                                        8 (499) 252-31-90, Административное управление</t>
    </r>
  </si>
  <si>
    <r>
      <t>Исполнитель  _</t>
    </r>
    <r>
      <rPr>
        <u val="single"/>
        <sz val="12"/>
        <rFont val="Times New Roman"/>
        <family val="1"/>
      </rPr>
      <t>Ярыгина О.А.</t>
    </r>
    <r>
      <rPr>
        <sz val="12"/>
        <rFont val="Times New Roman"/>
        <family val="1"/>
      </rPr>
      <t>___________________________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</si>
  <si>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</t>
    </r>
  </si>
  <si>
    <r>
      <t>Телефон  _</t>
    </r>
    <r>
      <rPr>
        <u val="single"/>
        <sz val="12"/>
        <rFont val="Times New Roman"/>
        <family val="1"/>
      </rPr>
      <t>(4112)42-14-28</t>
    </r>
    <r>
      <rPr>
        <sz val="12"/>
        <rFont val="Times New Roman"/>
        <family val="1"/>
      </rPr>
      <t>__</t>
    </r>
  </si>
  <si>
    <r>
      <t>Исполнитель  _</t>
    </r>
    <r>
      <rPr>
        <u val="single"/>
        <sz val="12"/>
        <rFont val="Times New Roman"/>
        <family val="1"/>
      </rPr>
      <t>Ярыгина О.А.</t>
    </r>
    <r>
      <rPr>
        <sz val="12"/>
        <rFont val="Times New Roman"/>
        <family val="1"/>
      </rPr>
      <t>__________________________________</t>
    </r>
  </si>
  <si>
    <r>
      <t>Руководитель _</t>
    </r>
    <r>
      <rPr>
        <u val="single"/>
        <sz val="12"/>
        <rFont val="Times New Roman"/>
        <family val="1"/>
      </rPr>
      <t>Игнатьев Ю.А.</t>
    </r>
    <r>
      <rPr>
        <sz val="12"/>
        <rFont val="Times New Roman"/>
        <family val="1"/>
      </rPr>
      <t>_________________________________</t>
    </r>
  </si>
  <si>
    <r>
      <t xml:space="preserve">Календарь: </t>
    </r>
    <r>
      <rPr>
        <u val="single"/>
        <sz val="10"/>
        <rFont val="Arial"/>
        <family val="2"/>
      </rPr>
      <t>2012 год</t>
    </r>
  </si>
  <si>
    <r>
      <t xml:space="preserve">География: </t>
    </r>
    <r>
      <rPr>
        <u val="single"/>
        <sz val="10"/>
        <rFont val="Arial"/>
        <family val="2"/>
      </rPr>
      <t>Якутское УФАС России</t>
    </r>
  </si>
  <si>
    <r>
      <t xml:space="preserve">ТО: </t>
    </r>
    <r>
      <rPr>
        <u val="single"/>
        <sz val="10"/>
        <color indexed="8"/>
        <rFont val="Times New Roman"/>
        <family val="1"/>
      </rPr>
      <t>Якутское УФАС России</t>
    </r>
  </si>
  <si>
    <r>
      <t>Отчёт о прохождении решений антимонопольных органов через судебные инстанции в случае их обжалования 
по фактам нарушения Закона о торговле 
за _____</t>
    </r>
    <r>
      <rPr>
        <b/>
        <u val="single"/>
        <sz val="12"/>
        <color indexed="8"/>
        <rFont val="Times New Roman"/>
        <family val="1"/>
      </rPr>
      <t>2012 год</t>
    </r>
    <r>
      <rPr>
        <b/>
        <sz val="12"/>
        <color indexed="8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</si>
</sst>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RUB&quot;;\-#,##0&quot;RUB&quot;"/>
    <numFmt numFmtId="165" formatCode="#,##0&quot;RUB&quot;;[Red]\-#,##0&quot;RUB&quot;"/>
    <numFmt numFmtId="166" formatCode="#,##0.00&quot;RUB&quot;;\-#,##0.00&quot;RUB&quot;"/>
    <numFmt numFmtId="167" formatCode="#,##0.00&quot;RUB&quot;;[Red]\-#,##0.00&quot;RUB&quot;"/>
    <numFmt numFmtId="168" formatCode="_-* #,##0&quot;RUB&quot;_-;\-* #,##0&quot;RUB&quot;_-;_-* &quot;-&quot;&quot;RUB&quot;_-;_-@_-"/>
    <numFmt numFmtId="169" formatCode="_-* #,##0_R_U_B_-;\-* #,##0_R_U_B_-;_-* &quot;-&quot;_R_U_B_-;_-@_-"/>
    <numFmt numFmtId="170" formatCode="_-* #,##0.00&quot;RUB&quot;_-;\-* #,##0.00&quot;RUB&quot;_-;_-* &quot;-&quot;??&quot;RUB&quot;_-;_-@_-"/>
    <numFmt numFmtId="171" formatCode="_-* #,##0.00_R_U_B_-;\-* #,##0.00_R_U_B_-;_-* &quot;-&quot;??_R_U_B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1010419]General"/>
    <numFmt numFmtId="179" formatCode="[$-1010409]General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1010419]#,##0.0;\-#,##0.0"/>
    <numFmt numFmtId="190" formatCode="[$-1010409]0.0"/>
    <numFmt numFmtId="191" formatCode="0.0000"/>
    <numFmt numFmtId="192" formatCode="0.000"/>
    <numFmt numFmtId="193" formatCode="0.00000"/>
    <numFmt numFmtId="194" formatCode="0.000000"/>
    <numFmt numFmtId="195" formatCode="0.000000000"/>
    <numFmt numFmtId="196" formatCode="0.00000000"/>
    <numFmt numFmtId="197" formatCode="0.0000000"/>
    <numFmt numFmtId="198" formatCode="000000"/>
    <numFmt numFmtId="199" formatCode="0.00;[Red]0.00"/>
    <numFmt numFmtId="200" formatCode="#,##0.00_ ;\-#,##0.00\ "/>
    <numFmt numFmtId="201" formatCode="0.00_ ;\-0.00\ "/>
    <numFmt numFmtId="202" formatCode="#,##0&quot;р.&quot;"/>
    <numFmt numFmtId="203" formatCode="[$-1010409]0"/>
    <numFmt numFmtId="204" formatCode="#,##0.0"/>
  </numFmts>
  <fonts count="99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Times New Roman CYR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 CYR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7"/>
      <name val="Times New Roman CYR"/>
      <family val="0"/>
    </font>
    <font>
      <sz val="14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8"/>
      <name val="Times New Roman CYR"/>
      <family val="1"/>
    </font>
    <font>
      <b/>
      <sz val="10"/>
      <color indexed="8"/>
      <name val="Times New Roman CYR"/>
      <family val="1"/>
    </font>
    <font>
      <sz val="12"/>
      <color indexed="8"/>
      <name val="Times New Roman CYR"/>
      <family val="1"/>
    </font>
    <font>
      <sz val="13"/>
      <name val="Arial Cyr"/>
      <family val="0"/>
    </font>
    <font>
      <b/>
      <sz val="7"/>
      <name val="Times New Roman CYR"/>
      <family val="1"/>
    </font>
    <font>
      <sz val="12"/>
      <name val="Arial Cyr"/>
      <family val="0"/>
    </font>
    <font>
      <sz val="10"/>
      <color indexed="10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sz val="8"/>
      <color indexed="8"/>
      <name val="Times New Roman"/>
      <family val="1"/>
    </font>
    <font>
      <u val="single"/>
      <sz val="10"/>
      <name val="Arial Cyr"/>
      <family val="0"/>
    </font>
    <font>
      <u val="single"/>
      <sz val="11"/>
      <name val="Times New Roman"/>
      <family val="1"/>
    </font>
    <font>
      <u val="single"/>
      <sz val="8"/>
      <name val="Arial Cyr"/>
      <family val="0"/>
    </font>
    <font>
      <u val="single"/>
      <sz val="9"/>
      <color indexed="8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 CYR"/>
      <family val="0"/>
    </font>
    <font>
      <b/>
      <u val="single"/>
      <sz val="12"/>
      <name val="Times New Roman"/>
      <family val="1"/>
    </font>
    <font>
      <b/>
      <u val="single"/>
      <sz val="13"/>
      <name val="Times New Roman CYR"/>
      <family val="0"/>
    </font>
    <font>
      <b/>
      <u val="single"/>
      <sz val="12"/>
      <color indexed="8"/>
      <name val="Times New Roman"/>
      <family val="1"/>
    </font>
    <font>
      <b/>
      <sz val="12"/>
      <color indexed="19"/>
      <name val="Times New Roman CYR"/>
      <family val="0"/>
    </font>
    <font>
      <sz val="11"/>
      <color theme="1"/>
      <name val="Calibri"/>
      <family val="2"/>
    </font>
    <font>
      <b/>
      <sz val="12"/>
      <color theme="5" tint="-0.24997000396251678"/>
      <name val="Times New Roman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7" fillId="0" borderId="0">
      <alignment wrapText="1"/>
      <protection/>
    </xf>
    <xf numFmtId="0" fontId="57" fillId="0" borderId="0">
      <alignment wrapText="1"/>
      <protection/>
    </xf>
    <xf numFmtId="0" fontId="57" fillId="0" borderId="0">
      <alignment wrapText="1"/>
      <protection/>
    </xf>
    <xf numFmtId="0" fontId="57" fillId="0" borderId="0">
      <alignment wrapText="1"/>
      <protection/>
    </xf>
    <xf numFmtId="0" fontId="57" fillId="0" borderId="0">
      <alignment wrapText="1"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77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24" borderId="10" xfId="0" applyFont="1" applyFill="1" applyBorder="1" applyAlignment="1" applyProtection="1">
      <alignment vertical="top"/>
      <protection/>
    </xf>
    <xf numFmtId="0" fontId="15" fillId="24" borderId="10" xfId="0" applyFont="1" applyFill="1" applyBorder="1" applyAlignment="1" applyProtection="1">
      <alignment vertical="center" wrapText="1"/>
      <protection/>
    </xf>
    <xf numFmtId="0" fontId="17" fillId="24" borderId="10" xfId="0" applyFont="1" applyFill="1" applyBorder="1" applyAlignment="1" applyProtection="1">
      <alignment horizontal="right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5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>
      <alignment vertical="top"/>
    </xf>
    <xf numFmtId="16" fontId="2" fillId="24" borderId="10" xfId="0" applyNumberFormat="1" applyFont="1" applyFill="1" applyBorder="1" applyAlignment="1" applyProtection="1">
      <alignment vertical="top"/>
      <protection/>
    </xf>
    <xf numFmtId="0" fontId="2" fillId="24" borderId="10" xfId="0" applyFont="1" applyFill="1" applyBorder="1" applyAlignment="1" applyProtection="1">
      <alignment horizontal="right"/>
      <protection locked="0"/>
    </xf>
    <xf numFmtId="0" fontId="16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5" fillId="24" borderId="1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24" borderId="12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  <xf numFmtId="0" fontId="2" fillId="0" borderId="0" xfId="66" applyFont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Border="1" applyProtection="1">
      <alignment/>
      <protection/>
    </xf>
    <xf numFmtId="0" fontId="2" fillId="0" borderId="0" xfId="66" applyFont="1" applyFill="1" applyBorder="1" applyAlignment="1" applyProtection="1">
      <alignment horizontal="center"/>
      <protection/>
    </xf>
    <xf numFmtId="0" fontId="2" fillId="24" borderId="10" xfId="66" applyFont="1" applyFill="1" applyBorder="1" applyAlignment="1" applyProtection="1">
      <alignment vertical="top"/>
      <protection/>
    </xf>
    <xf numFmtId="0" fontId="15" fillId="24" borderId="10" xfId="66" applyFont="1" applyFill="1" applyBorder="1" applyAlignment="1" applyProtection="1">
      <alignment vertical="center" wrapText="1"/>
      <protection/>
    </xf>
    <xf numFmtId="0" fontId="17" fillId="24" borderId="10" xfId="66" applyFont="1" applyFill="1" applyBorder="1" applyAlignment="1" applyProtection="1">
      <alignment horizontal="right"/>
      <protection/>
    </xf>
    <xf numFmtId="0" fontId="2" fillId="25" borderId="10" xfId="66" applyFont="1" applyFill="1" applyBorder="1" applyAlignment="1" applyProtection="1">
      <alignment horizontal="right"/>
      <protection locked="0"/>
    </xf>
    <xf numFmtId="0" fontId="2" fillId="0" borderId="10" xfId="66" applyFont="1" applyFill="1" applyBorder="1" applyProtection="1">
      <alignment/>
      <protection/>
    </xf>
    <xf numFmtId="0" fontId="17" fillId="0" borderId="10" xfId="66" applyFont="1" applyFill="1" applyBorder="1" applyAlignment="1">
      <alignment horizontal="right"/>
      <protection/>
    </xf>
    <xf numFmtId="0" fontId="2" fillId="0" borderId="0" xfId="66" applyFont="1" applyFill="1">
      <alignment/>
      <protection/>
    </xf>
    <xf numFmtId="0" fontId="15" fillId="24" borderId="10" xfId="66" applyFont="1" applyFill="1" applyBorder="1" applyAlignment="1" applyProtection="1">
      <alignment vertical="center" wrapText="1"/>
      <protection/>
    </xf>
    <xf numFmtId="0" fontId="2" fillId="24" borderId="10" xfId="66" applyFont="1" applyFill="1" applyBorder="1" applyProtection="1">
      <alignment/>
      <protection/>
    </xf>
    <xf numFmtId="0" fontId="2" fillId="0" borderId="10" xfId="66" applyFont="1" applyBorder="1" applyProtection="1">
      <alignment/>
      <protection/>
    </xf>
    <xf numFmtId="0" fontId="2" fillId="0" borderId="10" xfId="66" applyFont="1" applyFill="1" applyBorder="1" applyAlignment="1" applyProtection="1">
      <alignment horizontal="right"/>
      <protection locked="0"/>
    </xf>
    <xf numFmtId="0" fontId="2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ont="1" applyProtection="1">
      <alignment/>
      <protection/>
    </xf>
    <xf numFmtId="0" fontId="2" fillId="0" borderId="0" xfId="67" applyFont="1" applyProtection="1">
      <alignment/>
      <protection/>
    </xf>
    <xf numFmtId="0" fontId="2" fillId="24" borderId="10" xfId="67" applyFont="1" applyFill="1" applyBorder="1" applyProtection="1">
      <alignment/>
      <protection/>
    </xf>
    <xf numFmtId="0" fontId="5" fillId="0" borderId="0" xfId="67" applyFont="1">
      <alignment/>
      <protection/>
    </xf>
    <xf numFmtId="0" fontId="2" fillId="0" borderId="0" xfId="67" applyFont="1" applyProtection="1">
      <alignment/>
      <protection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24" borderId="10" xfId="0" applyFont="1" applyFill="1" applyBorder="1" applyAlignment="1" applyProtection="1">
      <alignment horizontal="center" vertical="top" wrapText="1"/>
      <protection/>
    </xf>
    <xf numFmtId="0" fontId="2" fillId="25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1" fontId="2" fillId="24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0" fillId="0" borderId="0" xfId="68" applyBorder="1">
      <alignment/>
      <protection/>
    </xf>
    <xf numFmtId="0" fontId="0" fillId="0" borderId="0" xfId="68" applyFill="1">
      <alignment/>
      <protection/>
    </xf>
    <xf numFmtId="0" fontId="7" fillId="0" borderId="0" xfId="68" applyFont="1" applyFill="1">
      <alignment/>
      <protection/>
    </xf>
    <xf numFmtId="0" fontId="7" fillId="24" borderId="10" xfId="68" applyFont="1" applyFill="1" applyBorder="1" applyAlignment="1">
      <alignment vertical="center"/>
      <protection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7" fillId="0" borderId="10" xfId="68" applyFont="1" applyFill="1" applyBorder="1">
      <alignment/>
      <protection/>
    </xf>
    <xf numFmtId="0" fontId="6" fillId="8" borderId="10" xfId="68" applyFont="1" applyFill="1" applyBorder="1" applyAlignment="1" applyProtection="1">
      <alignment horizontal="center" vertical="center"/>
      <protection locked="0"/>
    </xf>
    <xf numFmtId="0" fontId="7" fillId="0" borderId="10" xfId="68" applyFont="1" applyBorder="1">
      <alignment/>
      <protection/>
    </xf>
    <xf numFmtId="0" fontId="7" fillId="0" borderId="0" xfId="68" applyFont="1">
      <alignment/>
      <protection/>
    </xf>
    <xf numFmtId="0" fontId="0" fillId="24" borderId="10" xfId="68" applyFill="1" applyBorder="1">
      <alignment/>
      <protection/>
    </xf>
    <xf numFmtId="0" fontId="6" fillId="0" borderId="14" xfId="68" applyFont="1" applyFill="1" applyBorder="1" applyAlignment="1">
      <alignment horizontal="center" vertical="top"/>
      <protection/>
    </xf>
    <xf numFmtId="0" fontId="6" fillId="0" borderId="10" xfId="68" applyFont="1" applyFill="1" applyBorder="1" applyAlignment="1">
      <alignment horizontal="center" vertical="top"/>
      <protection/>
    </xf>
    <xf numFmtId="0" fontId="10" fillId="24" borderId="15" xfId="68" applyFont="1" applyFill="1" applyBorder="1" applyAlignment="1">
      <alignment horizontal="left" vertical="center" wrapText="1"/>
      <protection/>
    </xf>
    <xf numFmtId="0" fontId="6" fillId="24" borderId="10" xfId="68" applyFont="1" applyFill="1" applyBorder="1" applyAlignment="1">
      <alignment horizontal="center" vertical="top"/>
      <protection/>
    </xf>
    <xf numFmtId="0" fontId="2" fillId="24" borderId="10" xfId="68" applyFont="1" applyFill="1" applyBorder="1" applyAlignment="1">
      <alignment horizontal="left" vertical="center" wrapText="1"/>
      <protection/>
    </xf>
    <xf numFmtId="0" fontId="0" fillId="0" borderId="10" xfId="68" applyBorder="1">
      <alignment/>
      <protection/>
    </xf>
    <xf numFmtId="0" fontId="6" fillId="0" borderId="15" xfId="68" applyFont="1" applyFill="1" applyBorder="1" applyAlignment="1">
      <alignment horizontal="center" vertical="top"/>
      <protection/>
    </xf>
    <xf numFmtId="0" fontId="10" fillId="0" borderId="15" xfId="68" applyFont="1" applyFill="1" applyBorder="1" applyAlignment="1">
      <alignment horizontal="left" vertical="center" wrapText="1"/>
      <protection/>
    </xf>
    <xf numFmtId="0" fontId="7" fillId="24" borderId="15" xfId="68" applyFont="1" applyFill="1" applyBorder="1" applyAlignment="1">
      <alignment vertical="center"/>
      <protection/>
    </xf>
    <xf numFmtId="0" fontId="6" fillId="0" borderId="15" xfId="68" applyFont="1" applyFill="1" applyBorder="1" applyAlignment="1" applyProtection="1">
      <alignment horizontal="center" vertical="center"/>
      <protection locked="0"/>
    </xf>
    <xf numFmtId="0" fontId="7" fillId="0" borderId="15" xfId="68" applyFont="1" applyBorder="1">
      <alignment/>
      <protection/>
    </xf>
    <xf numFmtId="0" fontId="2" fillId="24" borderId="10" xfId="68" applyFont="1" applyFill="1" applyBorder="1" applyAlignment="1">
      <alignment horizontal="left" vertical="top" wrapText="1"/>
      <protection/>
    </xf>
    <xf numFmtId="0" fontId="2" fillId="24" borderId="14" xfId="68" applyFont="1" applyFill="1" applyBorder="1" applyAlignment="1">
      <alignment horizontal="left" vertical="top" wrapText="1"/>
      <protection/>
    </xf>
    <xf numFmtId="0" fontId="7" fillId="24" borderId="14" xfId="68" applyFont="1" applyFill="1" applyBorder="1" applyAlignment="1">
      <alignment vertical="center"/>
      <protection/>
    </xf>
    <xf numFmtId="0" fontId="0" fillId="0" borderId="0" xfId="68" applyFill="1" applyBorder="1" applyAlignment="1">
      <alignment/>
      <protection/>
    </xf>
    <xf numFmtId="0" fontId="10" fillId="0" borderId="0" xfId="68" applyFont="1" applyFill="1" applyAlignment="1" applyProtection="1">
      <alignment/>
      <protection locked="0"/>
    </xf>
    <xf numFmtId="0" fontId="6" fillId="0" borderId="0" xfId="68" applyFont="1" applyFill="1" applyBorder="1" applyAlignment="1">
      <alignment horizontal="center" vertical="top"/>
      <protection/>
    </xf>
    <xf numFmtId="0" fontId="0" fillId="0" borderId="0" xfId="68">
      <alignment/>
      <protection/>
    </xf>
    <xf numFmtId="0" fontId="10" fillId="0" borderId="0" xfId="68" applyFont="1" applyFill="1" applyAlignment="1" applyProtection="1">
      <alignment/>
      <protection/>
    </xf>
    <xf numFmtId="0" fontId="10" fillId="0" borderId="0" xfId="68" applyFont="1" applyFill="1" applyAlignment="1">
      <alignment/>
      <protection/>
    </xf>
    <xf numFmtId="0" fontId="0" fillId="0" borderId="0" xfId="68" applyFill="1" applyAlignment="1">
      <alignment wrapText="1"/>
      <protection/>
    </xf>
    <xf numFmtId="0" fontId="30" fillId="0" borderId="0" xfId="68" applyFont="1">
      <alignment/>
      <protection/>
    </xf>
    <xf numFmtId="0" fontId="0" fillId="0" borderId="0" xfId="68" applyAlignment="1">
      <alignment wrapText="1"/>
      <protection/>
    </xf>
    <xf numFmtId="0" fontId="16" fillId="0" borderId="0" xfId="68" applyFont="1" applyFill="1" applyBorder="1" applyAlignment="1">
      <alignment horizontal="center" vertical="center" textRotation="90" wrapText="1"/>
      <protection/>
    </xf>
    <xf numFmtId="0" fontId="27" fillId="0" borderId="0" xfId="68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>
      <alignment vertical="center"/>
      <protection/>
    </xf>
    <xf numFmtId="0" fontId="0" fillId="0" borderId="0" xfId="68" applyFill="1" applyBorder="1">
      <alignment/>
      <protection/>
    </xf>
    <xf numFmtId="0" fontId="6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>
      <alignment/>
      <protection/>
    </xf>
    <xf numFmtId="0" fontId="48" fillId="0" borderId="0" xfId="60" applyFont="1" applyBorder="1" applyAlignment="1" applyProtection="1">
      <alignment horizontal="left"/>
      <protection locked="0"/>
    </xf>
    <xf numFmtId="0" fontId="2" fillId="0" borderId="0" xfId="60" applyFont="1" applyBorder="1">
      <alignment/>
      <protection/>
    </xf>
    <xf numFmtId="0" fontId="2" fillId="0" borderId="0" xfId="60" applyFont="1" applyFill="1" applyBorder="1" applyProtection="1">
      <alignment/>
      <protection/>
    </xf>
    <xf numFmtId="0" fontId="2" fillId="0" borderId="0" xfId="60" applyFont="1" applyFill="1" applyBorder="1">
      <alignment/>
      <protection/>
    </xf>
    <xf numFmtId="0" fontId="49" fillId="0" borderId="0" xfId="60" applyFont="1" applyFill="1">
      <alignment/>
      <protection/>
    </xf>
    <xf numFmtId="0" fontId="48" fillId="0" borderId="0" xfId="60" applyFont="1" applyFill="1" applyAlignment="1" applyProtection="1">
      <alignment horizontal="center"/>
      <protection/>
    </xf>
    <xf numFmtId="0" fontId="2" fillId="0" borderId="0" xfId="60" applyFont="1" applyFill="1">
      <alignment/>
      <protection/>
    </xf>
    <xf numFmtId="0" fontId="0" fillId="0" borderId="0" xfId="60">
      <alignment/>
      <protection/>
    </xf>
    <xf numFmtId="0" fontId="17" fillId="0" borderId="10" xfId="60" applyFont="1" applyFill="1" applyBorder="1" applyAlignment="1" applyProtection="1">
      <alignment horizontal="right"/>
      <protection locked="0"/>
    </xf>
    <xf numFmtId="0" fontId="51" fillId="0" borderId="10" xfId="60" applyFont="1" applyFill="1" applyBorder="1" applyAlignment="1" applyProtection="1">
      <alignment horizontal="center"/>
      <protection locked="0"/>
    </xf>
    <xf numFmtId="0" fontId="3" fillId="0" borderId="10" xfId="60" applyFont="1" applyBorder="1" applyAlignment="1">
      <alignment horizontal="center" vertical="center"/>
      <protection/>
    </xf>
    <xf numFmtId="0" fontId="28" fillId="0" borderId="0" xfId="60" applyFont="1" applyFill="1" applyBorder="1" applyAlignment="1" applyProtection="1">
      <alignment horizontal="right" vertical="center"/>
      <protection/>
    </xf>
    <xf numFmtId="0" fontId="21" fillId="0" borderId="0" xfId="60" applyFont="1" applyFill="1" applyBorder="1">
      <alignment/>
      <protection/>
    </xf>
    <xf numFmtId="0" fontId="0" fillId="0" borderId="0" xfId="60" applyFill="1">
      <alignment/>
      <protection/>
    </xf>
    <xf numFmtId="0" fontId="1" fillId="0" borderId="0" xfId="60" applyFont="1" applyFill="1" applyAlignment="1" applyProtection="1">
      <alignment horizontal="left"/>
      <protection/>
    </xf>
    <xf numFmtId="0" fontId="0" fillId="0" borderId="0" xfId="60" applyBorder="1" applyAlignment="1">
      <alignment/>
      <protection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/>
      <protection/>
    </xf>
    <xf numFmtId="0" fontId="0" fillId="0" borderId="0" xfId="60" applyFont="1" applyBorder="1" applyAlignment="1">
      <alignment/>
      <protection/>
    </xf>
    <xf numFmtId="0" fontId="7" fillId="0" borderId="0" xfId="60" applyFont="1" applyFill="1" applyBorder="1" applyAlignment="1" applyProtection="1">
      <alignment/>
      <protection/>
    </xf>
    <xf numFmtId="0" fontId="6" fillId="0" borderId="0" xfId="60" applyFont="1" applyAlignment="1">
      <alignment/>
      <protection/>
    </xf>
    <xf numFmtId="0" fontId="29" fillId="0" borderId="0" xfId="60" applyFont="1" applyBorder="1" applyAlignment="1">
      <alignment/>
      <protection/>
    </xf>
    <xf numFmtId="0" fontId="0" fillId="0" borderId="0" xfId="60" applyFont="1" applyAlignment="1">
      <alignment/>
      <protection/>
    </xf>
    <xf numFmtId="0" fontId="21" fillId="0" borderId="0" xfId="60" applyFont="1" applyBorder="1">
      <alignment/>
      <protection/>
    </xf>
    <xf numFmtId="0" fontId="1" fillId="0" borderId="0" xfId="60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right"/>
      <protection/>
    </xf>
    <xf numFmtId="1" fontId="52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>
      <alignment/>
      <protection/>
    </xf>
    <xf numFmtId="0" fontId="9" fillId="0" borderId="0" xfId="61" applyFont="1">
      <alignment/>
      <protection/>
    </xf>
    <xf numFmtId="0" fontId="0" fillId="0" borderId="0" xfId="61">
      <alignment/>
      <protection/>
    </xf>
    <xf numFmtId="0" fontId="53" fillId="0" borderId="0" xfId="61" applyFont="1">
      <alignment/>
      <protection/>
    </xf>
    <xf numFmtId="0" fontId="22" fillId="0" borderId="10" xfId="61" applyFont="1" applyBorder="1" applyAlignment="1" applyProtection="1">
      <alignment wrapText="1"/>
      <protection locked="0"/>
    </xf>
    <xf numFmtId="0" fontId="22" fillId="0" borderId="10" xfId="61" applyFont="1" applyBorder="1" applyAlignment="1" applyProtection="1">
      <alignment/>
      <protection locked="0"/>
    </xf>
    <xf numFmtId="0" fontId="22" fillId="0" borderId="10" xfId="61" applyFont="1" applyFill="1" applyBorder="1" applyAlignment="1" applyProtection="1">
      <alignment wrapText="1"/>
      <protection locked="0"/>
    </xf>
    <xf numFmtId="0" fontId="50" fillId="0" borderId="0" xfId="61" applyFont="1" applyFill="1" applyBorder="1" applyAlignment="1" applyProtection="1">
      <alignment horizontal="right" vertical="top" wrapText="1" indent="1"/>
      <protection/>
    </xf>
    <xf numFmtId="0" fontId="17" fillId="0" borderId="0" xfId="61" applyFont="1" applyFill="1" applyBorder="1" applyAlignment="1" applyProtection="1">
      <alignment/>
      <protection/>
    </xf>
    <xf numFmtId="0" fontId="22" fillId="0" borderId="0" xfId="61" applyFont="1" applyFill="1" applyBorder="1" applyAlignment="1" applyProtection="1">
      <alignment wrapText="1"/>
      <protection/>
    </xf>
    <xf numFmtId="0" fontId="50" fillId="0" borderId="0" xfId="61" applyFont="1" applyFill="1" applyBorder="1" applyAlignment="1" applyProtection="1">
      <alignment horizontal="right" vertical="top" wrapText="1"/>
      <protection/>
    </xf>
    <xf numFmtId="0" fontId="0" fillId="0" borderId="0" xfId="61" applyAlignment="1">
      <alignment horizontal="right"/>
      <protection/>
    </xf>
    <xf numFmtId="0" fontId="9" fillId="0" borderId="0" xfId="61" applyFont="1" applyBorder="1" applyAlignment="1">
      <alignment/>
      <protection/>
    </xf>
    <xf numFmtId="0" fontId="2" fillId="0" borderId="0" xfId="61" applyFont="1" applyAlignment="1" applyProtection="1">
      <alignment/>
      <protection locked="0"/>
    </xf>
    <xf numFmtId="0" fontId="0" fillId="0" borderId="0" xfId="61" applyBorder="1" applyAlignment="1">
      <alignment/>
      <protection/>
    </xf>
    <xf numFmtId="0" fontId="2" fillId="0" borderId="0" xfId="69" applyFont="1" applyAlignment="1">
      <alignment/>
      <protection/>
    </xf>
    <xf numFmtId="0" fontId="2" fillId="0" borderId="0" xfId="69" applyFont="1" applyBorder="1" applyAlignment="1">
      <alignment wrapText="1"/>
      <protection/>
    </xf>
    <xf numFmtId="0" fontId="2" fillId="0" borderId="0" xfId="69" applyFont="1">
      <alignment/>
      <protection/>
    </xf>
    <xf numFmtId="0" fontId="2" fillId="0" borderId="0" xfId="69" applyFont="1" applyFill="1" applyProtection="1">
      <alignment/>
      <protection/>
    </xf>
    <xf numFmtId="0" fontId="2" fillId="0" borderId="0" xfId="69" applyFont="1" applyProtection="1">
      <alignment/>
      <protection/>
    </xf>
    <xf numFmtId="0" fontId="2" fillId="0" borderId="0" xfId="69" applyFont="1" applyBorder="1" applyAlignment="1">
      <alignment/>
      <protection/>
    </xf>
    <xf numFmtId="0" fontId="13" fillId="0" borderId="0" xfId="69" applyFont="1" applyFill="1" applyBorder="1" applyAlignment="1" applyProtection="1">
      <alignment vertical="center" wrapText="1"/>
      <protection/>
    </xf>
    <xf numFmtId="0" fontId="2" fillId="0" borderId="0" xfId="69" applyFont="1" applyFill="1" applyBorder="1" applyProtection="1">
      <alignment/>
      <protection/>
    </xf>
    <xf numFmtId="0" fontId="2" fillId="0" borderId="0" xfId="69" applyFont="1" applyBorder="1">
      <alignment/>
      <protection/>
    </xf>
    <xf numFmtId="0" fontId="2" fillId="0" borderId="0" xfId="69" applyFont="1" applyFill="1">
      <alignment/>
      <protection/>
    </xf>
    <xf numFmtId="0" fontId="2" fillId="0" borderId="10" xfId="69" applyFont="1" applyFill="1" applyBorder="1" applyAlignment="1" applyProtection="1">
      <alignment horizontal="right" vertical="center"/>
      <protection/>
    </xf>
    <xf numFmtId="0" fontId="2" fillId="0" borderId="10" xfId="69" applyFont="1" applyFill="1" applyBorder="1" applyAlignment="1" applyProtection="1">
      <alignment horizontal="center" vertical="center"/>
      <protection/>
    </xf>
    <xf numFmtId="0" fontId="2" fillId="0" borderId="10" xfId="69" applyFont="1" applyFill="1" applyBorder="1" applyAlignment="1">
      <alignment horizontal="right" vertical="center"/>
      <protection/>
    </xf>
    <xf numFmtId="1" fontId="17" fillId="0" borderId="10" xfId="69" applyNumberFormat="1" applyFont="1" applyFill="1" applyBorder="1" applyAlignment="1" applyProtection="1">
      <alignment horizontal="center" vertical="center"/>
      <protection locked="0"/>
    </xf>
    <xf numFmtId="1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2" fillId="0" borderId="10" xfId="69" applyFont="1" applyFill="1" applyBorder="1" applyAlignment="1" applyProtection="1">
      <alignment horizontal="right" vertical="center"/>
      <protection locked="0"/>
    </xf>
    <xf numFmtId="0" fontId="4" fillId="0" borderId="0" xfId="69" applyFont="1" applyAlignment="1">
      <alignment horizontal="justify"/>
      <protection/>
    </xf>
    <xf numFmtId="0" fontId="2" fillId="0" borderId="0" xfId="69" applyFont="1" applyFill="1" applyBorder="1">
      <alignment/>
      <protection/>
    </xf>
    <xf numFmtId="0" fontId="15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1" fontId="2" fillId="0" borderId="0" xfId="69" applyNumberFormat="1" applyFont="1" applyFill="1">
      <alignment/>
      <protection/>
    </xf>
    <xf numFmtId="0" fontId="0" fillId="0" borderId="0" xfId="69">
      <alignment/>
      <protection/>
    </xf>
    <xf numFmtId="0" fontId="15" fillId="0" borderId="0" xfId="69" applyFont="1" applyFill="1" applyBorder="1" applyAlignment="1" applyProtection="1">
      <alignment vertical="justify" wrapText="1"/>
      <protection/>
    </xf>
    <xf numFmtId="0" fontId="0" fillId="0" borderId="10" xfId="69" applyBorder="1">
      <alignment/>
      <protection/>
    </xf>
    <xf numFmtId="0" fontId="0" fillId="24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15" fillId="0" borderId="0" xfId="69" applyFont="1" applyFill="1" applyBorder="1" applyAlignment="1" applyProtection="1">
      <alignment vertical="center" wrapText="1"/>
      <protection/>
    </xf>
    <xf numFmtId="0" fontId="0" fillId="24" borderId="14" xfId="69" applyFill="1" applyBorder="1" applyAlignment="1">
      <alignment horizontal="center" vertical="center"/>
      <protection/>
    </xf>
    <xf numFmtId="0" fontId="0" fillId="24" borderId="14" xfId="69" applyFill="1" applyBorder="1" applyAlignment="1">
      <alignment horizontal="center" vertical="center" wrapText="1"/>
      <protection/>
    </xf>
    <xf numFmtId="0" fontId="0" fillId="24" borderId="10" xfId="69" applyFill="1" applyBorder="1" applyAlignment="1">
      <alignment horizontal="center" vertical="center" wrapText="1"/>
      <protection/>
    </xf>
    <xf numFmtId="0" fontId="0" fillId="24" borderId="10" xfId="69" applyFill="1" applyBorder="1" applyAlignment="1">
      <alignment horizontal="center" vertical="center"/>
      <protection/>
    </xf>
    <xf numFmtId="0" fontId="15" fillId="24" borderId="10" xfId="69" applyFont="1" applyFill="1" applyBorder="1" applyAlignment="1" applyProtection="1">
      <alignment vertical="center" wrapText="1"/>
      <protection/>
    </xf>
    <xf numFmtId="0" fontId="15" fillId="24" borderId="10" xfId="69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14" xfId="69" applyFill="1" applyBorder="1" applyAlignment="1">
      <alignment horizontal="right" vertical="center" wrapText="1"/>
      <protection/>
    </xf>
    <xf numFmtId="0" fontId="57" fillId="0" borderId="0" xfId="64">
      <alignment wrapText="1"/>
      <protection/>
    </xf>
    <xf numFmtId="0" fontId="24" fillId="0" borderId="0" xfId="64" applyFont="1" applyFill="1" applyBorder="1" applyAlignment="1">
      <alignment vertical="top" wrapText="1"/>
      <protection/>
    </xf>
    <xf numFmtId="0" fontId="24" fillId="0" borderId="0" xfId="64" applyFont="1" applyFill="1" applyAlignment="1">
      <alignment vertical="top" wrapText="1"/>
      <protection/>
    </xf>
    <xf numFmtId="0" fontId="60" fillId="24" borderId="15" xfId="64" applyFont="1" applyFill="1" applyBorder="1" applyAlignment="1">
      <alignment horizontal="center" vertical="center" wrapText="1"/>
      <protection/>
    </xf>
    <xf numFmtId="0" fontId="61" fillId="24" borderId="15" xfId="64" applyFont="1" applyFill="1" applyBorder="1" applyAlignment="1">
      <alignment vertical="center" wrapText="1"/>
      <protection/>
    </xf>
    <xf numFmtId="0" fontId="60" fillId="24" borderId="16" xfId="64" applyFont="1" applyFill="1" applyBorder="1" applyAlignment="1">
      <alignment horizontal="center" vertical="center" wrapText="1"/>
      <protection/>
    </xf>
    <xf numFmtId="0" fontId="61" fillId="24" borderId="16" xfId="64" applyFont="1" applyFill="1" applyBorder="1" applyAlignment="1">
      <alignment vertical="center" wrapText="1"/>
      <protection/>
    </xf>
    <xf numFmtId="0" fontId="61" fillId="24" borderId="15" xfId="64" applyFont="1" applyFill="1" applyBorder="1" applyAlignment="1">
      <alignment horizontal="center" vertical="center" wrapText="1"/>
      <protection/>
    </xf>
    <xf numFmtId="0" fontId="61" fillId="24" borderId="16" xfId="64" applyFont="1" applyFill="1" applyBorder="1" applyAlignment="1">
      <alignment horizontal="center" wrapText="1"/>
      <protection/>
    </xf>
    <xf numFmtId="0" fontId="61" fillId="24" borderId="14" xfId="64" applyFont="1" applyFill="1" applyBorder="1" applyAlignment="1">
      <alignment horizontal="center" vertical="top" wrapText="1"/>
      <protection/>
    </xf>
    <xf numFmtId="0" fontId="63" fillId="24" borderId="10" xfId="64" applyFont="1" applyFill="1" applyBorder="1" applyAlignment="1">
      <alignment horizontal="center" vertical="center" wrapText="1"/>
      <protection/>
    </xf>
    <xf numFmtId="0" fontId="64" fillId="24" borderId="10" xfId="64" applyFont="1" applyFill="1" applyBorder="1" applyAlignment="1">
      <alignment horizontal="center" vertical="top" wrapText="1"/>
      <protection/>
    </xf>
    <xf numFmtId="0" fontId="64" fillId="24" borderId="10" xfId="64" applyFont="1" applyFill="1" applyBorder="1" applyAlignment="1">
      <alignment horizontal="left" vertical="top" wrapText="1"/>
      <protection/>
    </xf>
    <xf numFmtId="0" fontId="62" fillId="24" borderId="10" xfId="64" applyFont="1" applyFill="1" applyBorder="1" applyAlignment="1">
      <alignment horizontal="center" vertical="top" wrapText="1"/>
      <protection/>
    </xf>
    <xf numFmtId="0" fontId="0" fillId="0" borderId="0" xfId="65" applyBorder="1" applyAlignment="1">
      <alignment wrapText="1"/>
      <protection/>
    </xf>
    <xf numFmtId="0" fontId="2" fillId="0" borderId="0" xfId="65" applyFont="1">
      <alignment/>
      <protection/>
    </xf>
    <xf numFmtId="0" fontId="2" fillId="0" borderId="0" xfId="65" applyFont="1" applyFill="1" applyProtection="1">
      <alignment/>
      <protection/>
    </xf>
    <xf numFmtId="0" fontId="2" fillId="0" borderId="0" xfId="65" applyFont="1" applyFill="1">
      <alignment/>
      <protection/>
    </xf>
    <xf numFmtId="0" fontId="2" fillId="24" borderId="10" xfId="65" applyFont="1" applyFill="1" applyBorder="1" applyAlignment="1" applyProtection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2" fillId="24" borderId="10" xfId="65" applyFont="1" applyFill="1" applyBorder="1" applyAlignment="1" applyProtection="1">
      <alignment vertical="top"/>
      <protection/>
    </xf>
    <xf numFmtId="0" fontId="15" fillId="24" borderId="10" xfId="65" applyFont="1" applyFill="1" applyBorder="1" applyAlignment="1" applyProtection="1">
      <alignment vertical="center" wrapText="1"/>
      <protection/>
    </xf>
    <xf numFmtId="0" fontId="16" fillId="24" borderId="10" xfId="65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Alignment="1" applyProtection="1">
      <alignment horizontal="center"/>
      <protection/>
    </xf>
    <xf numFmtId="0" fontId="16" fillId="0" borderId="0" xfId="65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Alignment="1" applyProtection="1">
      <alignment horizontal="right"/>
      <protection/>
    </xf>
    <xf numFmtId="0" fontId="5" fillId="0" borderId="0" xfId="65" applyFont="1">
      <alignment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15" fillId="24" borderId="10" xfId="65" applyFont="1" applyFill="1" applyBorder="1" applyAlignment="1" applyProtection="1">
      <alignment horizontal="right"/>
      <protection/>
    </xf>
    <xf numFmtId="0" fontId="2" fillId="0" borderId="0" xfId="70" applyFont="1">
      <alignment/>
      <protection/>
    </xf>
    <xf numFmtId="0" fontId="0" fillId="0" borderId="0" xfId="70">
      <alignment/>
      <protection/>
    </xf>
    <xf numFmtId="0" fontId="0" fillId="24" borderId="10" xfId="70" applyFill="1" applyBorder="1" applyAlignment="1">
      <alignment horizontal="center" vertical="center" wrapText="1"/>
      <protection/>
    </xf>
    <xf numFmtId="0" fontId="0" fillId="24" borderId="10" xfId="70" applyFill="1" applyBorder="1" applyAlignment="1">
      <alignment horizontal="center"/>
      <protection/>
    </xf>
    <xf numFmtId="0" fontId="0" fillId="0" borderId="10" xfId="70" applyBorder="1">
      <alignment/>
      <protection/>
    </xf>
    <xf numFmtId="0" fontId="0" fillId="0" borderId="0" xfId="70" applyFill="1">
      <alignment/>
      <protection/>
    </xf>
    <xf numFmtId="0" fontId="0" fillId="0" borderId="0" xfId="70" applyFill="1" applyBorder="1">
      <alignment/>
      <protection/>
    </xf>
    <xf numFmtId="0" fontId="2" fillId="0" borderId="0" xfId="66" applyFont="1" applyFill="1" applyBorder="1" applyAlignment="1" applyProtection="1">
      <alignment horizontal="center"/>
      <protection locked="0"/>
    </xf>
    <xf numFmtId="0" fontId="16" fillId="0" borderId="0" xfId="66" applyFont="1" applyFill="1" applyBorder="1" applyAlignment="1" applyProtection="1">
      <alignment horizontal="center" vertical="center"/>
      <protection/>
    </xf>
    <xf numFmtId="0" fontId="2" fillId="0" borderId="0" xfId="69" applyFont="1" applyFill="1" applyBorder="1" applyAlignment="1" applyProtection="1">
      <alignment horizontal="right" vertical="center"/>
      <protection/>
    </xf>
    <xf numFmtId="1" fontId="2" fillId="0" borderId="0" xfId="69" applyNumberFormat="1" applyFont="1" applyFill="1" applyBorder="1" applyAlignment="1" applyProtection="1">
      <alignment horizontal="center" vertical="center"/>
      <protection locked="0"/>
    </xf>
    <xf numFmtId="1" fontId="2" fillId="0" borderId="0" xfId="69" applyNumberFormat="1" applyFont="1" applyFill="1" applyBorder="1" applyAlignment="1" applyProtection="1">
      <alignment horizontal="right" vertical="center"/>
      <protection locked="0"/>
    </xf>
    <xf numFmtId="0" fontId="2" fillId="0" borderId="0" xfId="69" applyFont="1" applyFill="1" applyBorder="1" applyAlignment="1" applyProtection="1">
      <alignment horizontal="right" vertical="center"/>
      <protection locked="0"/>
    </xf>
    <xf numFmtId="0" fontId="2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Border="1" applyAlignment="1" applyProtection="1">
      <alignment horizontal="center" vertical="top"/>
      <protection/>
    </xf>
    <xf numFmtId="0" fontId="2" fillId="0" borderId="0" xfId="69" applyFont="1" applyFill="1" applyBorder="1" applyAlignment="1">
      <alignment vertical="center"/>
      <protection/>
    </xf>
    <xf numFmtId="0" fontId="23" fillId="0" borderId="0" xfId="64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13" fillId="24" borderId="15" xfId="0" applyFont="1" applyFill="1" applyBorder="1" applyAlignment="1" applyProtection="1">
      <alignment horizontal="center" vertical="top" wrapText="1"/>
      <protection/>
    </xf>
    <xf numFmtId="0" fontId="13" fillId="24" borderId="15" xfId="65" applyFont="1" applyFill="1" applyBorder="1" applyAlignment="1" applyProtection="1">
      <alignment horizontal="center" vertical="top" wrapText="1"/>
      <protection/>
    </xf>
    <xf numFmtId="0" fontId="61" fillId="24" borderId="15" xfId="0" applyFont="1" applyFill="1" applyBorder="1" applyAlignment="1">
      <alignment horizontal="center" vertical="top" wrapText="1"/>
    </xf>
    <xf numFmtId="0" fontId="6" fillId="25" borderId="10" xfId="68" applyFont="1" applyFill="1" applyBorder="1" applyAlignment="1" applyProtection="1">
      <alignment horizontal="center" vertical="center"/>
      <protection locked="0"/>
    </xf>
    <xf numFmtId="0" fontId="10" fillId="0" borderId="0" xfId="53" applyFont="1">
      <alignment wrapText="1"/>
      <protection/>
    </xf>
    <xf numFmtId="0" fontId="69" fillId="0" borderId="0" xfId="53" applyFont="1" applyFill="1" applyBorder="1" applyAlignment="1">
      <alignment horizontal="left" vertical="top" wrapText="1"/>
      <protection/>
    </xf>
    <xf numFmtId="0" fontId="69" fillId="0" borderId="0" xfId="53" applyFont="1" applyFill="1" applyBorder="1" applyAlignment="1">
      <alignment vertical="top" wrapText="1"/>
      <protection/>
    </xf>
    <xf numFmtId="0" fontId="62" fillId="6" borderId="15" xfId="53" applyFont="1" applyFill="1" applyBorder="1" applyAlignment="1">
      <alignment horizontal="center" wrapText="1"/>
      <protection/>
    </xf>
    <xf numFmtId="0" fontId="10" fillId="6" borderId="14" xfId="53" applyFont="1" applyFill="1" applyBorder="1">
      <alignment wrapText="1"/>
      <protection/>
    </xf>
    <xf numFmtId="0" fontId="61" fillId="6" borderId="10" xfId="53" applyFont="1" applyFill="1" applyBorder="1" applyAlignment="1">
      <alignment horizontal="center" vertical="top" wrapText="1"/>
      <protection/>
    </xf>
    <xf numFmtId="0" fontId="10" fillId="6" borderId="10" xfId="53" applyFont="1" applyFill="1" applyBorder="1" applyAlignment="1">
      <alignment horizontal="center" wrapText="1"/>
      <protection/>
    </xf>
    <xf numFmtId="0" fontId="72" fillId="6" borderId="10" xfId="53" applyFont="1" applyFill="1" applyBorder="1" applyAlignment="1">
      <alignment wrapText="1"/>
      <protection/>
    </xf>
    <xf numFmtId="0" fontId="73" fillId="6" borderId="10" xfId="53" applyFont="1" applyFill="1" applyBorder="1" applyAlignment="1">
      <alignment horizontal="right" vertical="center" wrapText="1"/>
      <protection/>
    </xf>
    <xf numFmtId="0" fontId="10" fillId="0" borderId="0" xfId="53" applyFont="1" applyAlignment="1">
      <alignment horizontal="left" wrapText="1"/>
      <protection/>
    </xf>
    <xf numFmtId="0" fontId="24" fillId="0" borderId="0" xfId="53" applyFont="1" applyFill="1" applyBorder="1" applyAlignment="1">
      <alignment vertical="top" wrapText="1"/>
      <protection/>
    </xf>
    <xf numFmtId="0" fontId="57" fillId="0" borderId="0" xfId="53">
      <alignment wrapText="1"/>
      <protection/>
    </xf>
    <xf numFmtId="0" fontId="24" fillId="0" borderId="0" xfId="53" applyFont="1" applyFill="1" applyAlignment="1">
      <alignment vertical="top" wrapText="1"/>
      <protection/>
    </xf>
    <xf numFmtId="178" fontId="64" fillId="0" borderId="13" xfId="53" applyNumberFormat="1" applyFont="1" applyFill="1" applyBorder="1" applyAlignment="1">
      <alignment horizontal="right" vertical="top" wrapText="1"/>
      <protection/>
    </xf>
    <xf numFmtId="0" fontId="64" fillId="0" borderId="0" xfId="53" applyFont="1" applyFill="1" applyBorder="1" applyAlignment="1">
      <alignment vertical="center" wrapText="1"/>
      <protection/>
    </xf>
    <xf numFmtId="0" fontId="75" fillId="6" borderId="10" xfId="53" applyFont="1" applyFill="1" applyBorder="1" applyAlignment="1">
      <alignment horizontal="center" vertical="center" wrapText="1"/>
      <protection/>
    </xf>
    <xf numFmtId="0" fontId="75" fillId="6" borderId="12" xfId="53" applyFont="1" applyFill="1" applyBorder="1" applyAlignment="1">
      <alignment horizontal="center" vertical="center" wrapText="1"/>
      <protection/>
    </xf>
    <xf numFmtId="0" fontId="75" fillId="6" borderId="13" xfId="53" applyFont="1" applyFill="1" applyBorder="1" applyAlignment="1">
      <alignment horizontal="center" vertical="center" wrapText="1"/>
      <protection/>
    </xf>
    <xf numFmtId="0" fontId="61" fillId="6" borderId="15" xfId="53" applyFont="1" applyFill="1" applyBorder="1" applyAlignment="1">
      <alignment horizontal="center" vertical="center" wrapText="1"/>
      <protection/>
    </xf>
    <xf numFmtId="0" fontId="61" fillId="6" borderId="14" xfId="53" applyFont="1" applyFill="1" applyBorder="1" applyAlignment="1">
      <alignment horizontal="center" vertical="top" wrapText="1"/>
      <protection/>
    </xf>
    <xf numFmtId="0" fontId="13" fillId="6" borderId="10" xfId="69" applyFont="1" applyFill="1" applyBorder="1" applyAlignment="1" applyProtection="1">
      <alignment horizontal="center" vertical="center" wrapText="1"/>
      <protection/>
    </xf>
    <xf numFmtId="0" fontId="13" fillId="6" borderId="10" xfId="69" applyFont="1" applyFill="1" applyBorder="1" applyAlignment="1" applyProtection="1">
      <alignment horizontal="center" vertical="center" textRotation="90" wrapText="1"/>
      <protection/>
    </xf>
    <xf numFmtId="0" fontId="2" fillId="6" borderId="10" xfId="69" applyFont="1" applyFill="1" applyBorder="1" applyAlignment="1" applyProtection="1">
      <alignment horizontal="center" vertical="center"/>
      <protection/>
    </xf>
    <xf numFmtId="0" fontId="22" fillId="6" borderId="10" xfId="69" applyFont="1" applyFill="1" applyBorder="1" applyAlignment="1" applyProtection="1">
      <alignment vertical="top"/>
      <protection/>
    </xf>
    <xf numFmtId="0" fontId="2" fillId="6" borderId="10" xfId="69" applyFont="1" applyFill="1" applyBorder="1" applyAlignment="1" applyProtection="1">
      <alignment vertical="center" wrapText="1"/>
      <protection/>
    </xf>
    <xf numFmtId="0" fontId="2" fillId="6" borderId="10" xfId="69" applyFont="1" applyFill="1" applyBorder="1" applyAlignment="1" applyProtection="1">
      <alignment horizontal="right" vertical="center"/>
      <protection/>
    </xf>
    <xf numFmtId="0" fontId="2" fillId="6" borderId="10" xfId="69" applyFont="1" applyFill="1" applyBorder="1" applyAlignment="1">
      <alignment horizontal="right" vertical="center"/>
      <protection/>
    </xf>
    <xf numFmtId="1" fontId="17" fillId="6" borderId="10" xfId="69" applyNumberFormat="1" applyFont="1" applyFill="1" applyBorder="1" applyAlignment="1" applyProtection="1">
      <alignment horizontal="center" vertical="center"/>
      <protection locked="0"/>
    </xf>
    <xf numFmtId="0" fontId="2" fillId="6" borderId="10" xfId="69" applyFont="1" applyFill="1" applyBorder="1" applyAlignment="1" applyProtection="1">
      <alignment horizontal="left" vertical="top" wrapText="1"/>
      <protection/>
    </xf>
    <xf numFmtId="16" fontId="2" fillId="6" borderId="10" xfId="69" applyNumberFormat="1" applyFont="1" applyFill="1" applyBorder="1" applyAlignment="1" applyProtection="1">
      <alignment horizontal="center" vertical="top"/>
      <protection/>
    </xf>
    <xf numFmtId="16" fontId="2" fillId="6" borderId="10" xfId="69" applyNumberFormat="1" applyFont="1" applyFill="1" applyBorder="1" applyAlignment="1" applyProtection="1">
      <alignment horizontal="center" vertical="center"/>
      <protection/>
    </xf>
    <xf numFmtId="0" fontId="2" fillId="6" borderId="10" xfId="69" applyFont="1" applyFill="1" applyBorder="1" applyAlignment="1" applyProtection="1">
      <alignment horizontal="left" vertical="center" wrapText="1"/>
      <protection/>
    </xf>
    <xf numFmtId="0" fontId="2" fillId="6" borderId="10" xfId="69" applyFont="1" applyFill="1" applyBorder="1" applyAlignment="1" applyProtection="1">
      <alignment horizontal="center" vertical="top"/>
      <protection/>
    </xf>
    <xf numFmtId="0" fontId="2" fillId="6" borderId="10" xfId="69" applyFont="1" applyFill="1" applyBorder="1" applyAlignment="1" applyProtection="1">
      <alignment vertical="justify" wrapText="1"/>
      <protection/>
    </xf>
    <xf numFmtId="0" fontId="2" fillId="6" borderId="10" xfId="69" applyFont="1" applyFill="1" applyBorder="1" applyAlignment="1" applyProtection="1">
      <alignment vertical="top"/>
      <protection/>
    </xf>
    <xf numFmtId="0" fontId="16" fillId="6" borderId="10" xfId="69" applyFont="1" applyFill="1" applyBorder="1" applyAlignment="1" applyProtection="1">
      <alignment horizontal="center" vertical="center" wrapText="1"/>
      <protection/>
    </xf>
    <xf numFmtId="0" fontId="2" fillId="6" borderId="10" xfId="69" applyFont="1" applyFill="1" applyBorder="1" applyAlignment="1">
      <alignment vertical="center"/>
      <protection/>
    </xf>
    <xf numFmtId="0" fontId="2" fillId="6" borderId="10" xfId="69" applyFont="1" applyFill="1" applyBorder="1">
      <alignment/>
      <protection/>
    </xf>
    <xf numFmtId="1" fontId="2" fillId="6" borderId="10" xfId="69" applyNumberFormat="1" applyFont="1" applyFill="1" applyBorder="1" applyAlignment="1">
      <alignment horizontal="right" vertical="center"/>
      <protection/>
    </xf>
    <xf numFmtId="1" fontId="15" fillId="6" borderId="10" xfId="69" applyNumberFormat="1" applyFont="1" applyFill="1" applyBorder="1" applyAlignment="1" applyProtection="1">
      <alignment horizontal="right" vertical="center"/>
      <protection/>
    </xf>
    <xf numFmtId="1" fontId="2" fillId="6" borderId="10" xfId="69" applyNumberFormat="1" applyFont="1" applyFill="1" applyBorder="1" applyAlignment="1" applyProtection="1">
      <alignment horizontal="right" vertical="center"/>
      <protection/>
    </xf>
    <xf numFmtId="1" fontId="2" fillId="6" borderId="10" xfId="69" applyNumberFormat="1" applyFont="1" applyFill="1" applyBorder="1" applyAlignment="1" applyProtection="1">
      <alignment horizontal="right" vertical="center"/>
      <protection locked="0"/>
    </xf>
    <xf numFmtId="1" fontId="17" fillId="6" borderId="10" xfId="69" applyNumberFormat="1" applyFont="1" applyFill="1" applyBorder="1" applyAlignment="1" applyProtection="1">
      <alignment horizontal="right" vertical="center"/>
      <protection locked="0"/>
    </xf>
    <xf numFmtId="0" fontId="2" fillId="6" borderId="10" xfId="69" applyFont="1" applyFill="1" applyBorder="1" applyAlignment="1" applyProtection="1">
      <alignment horizontal="right" vertical="center"/>
      <protection locked="0"/>
    </xf>
    <xf numFmtId="1" fontId="2" fillId="6" borderId="10" xfId="69" applyNumberFormat="1" applyFont="1" applyFill="1" applyBorder="1" applyAlignment="1" applyProtection="1">
      <alignment horizontal="center" vertical="center"/>
      <protection/>
    </xf>
    <xf numFmtId="0" fontId="17" fillId="6" borderId="10" xfId="69" applyFont="1" applyFill="1" applyBorder="1" applyAlignment="1" applyProtection="1">
      <alignment horizontal="right"/>
      <protection/>
    </xf>
    <xf numFmtId="1" fontId="17" fillId="6" borderId="10" xfId="69" applyNumberFormat="1" applyFont="1" applyFill="1" applyBorder="1" applyAlignment="1" applyProtection="1">
      <alignment horizontal="center" vertical="center"/>
      <protection/>
    </xf>
    <xf numFmtId="1" fontId="56" fillId="6" borderId="10" xfId="69" applyNumberFormat="1" applyFont="1" applyFill="1" applyBorder="1" applyAlignment="1" applyProtection="1">
      <alignment horizontal="right" vertical="center"/>
      <protection/>
    </xf>
    <xf numFmtId="0" fontId="69" fillId="24" borderId="13" xfId="53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69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4" fontId="4" fillId="6" borderId="10" xfId="62" applyNumberFormat="1" applyFont="1" applyFill="1" applyBorder="1" applyAlignment="1">
      <alignment horizontal="center" vertical="center" wrapText="1"/>
      <protection/>
    </xf>
    <xf numFmtId="4" fontId="4" fillId="6" borderId="10" xfId="62" applyNumberFormat="1" applyFont="1" applyFill="1" applyBorder="1" applyAlignment="1">
      <alignment horizontal="left" vertical="center" wrapText="1"/>
      <protection/>
    </xf>
    <xf numFmtId="0" fontId="20" fillId="0" borderId="0" xfId="53" applyFont="1">
      <alignment wrapText="1"/>
      <protection/>
    </xf>
    <xf numFmtId="0" fontId="78" fillId="0" borderId="0" xfId="63" applyFont="1">
      <alignment/>
      <protection/>
    </xf>
    <xf numFmtId="4" fontId="4" fillId="0" borderId="10" xfId="62" applyNumberFormat="1" applyFont="1" applyFill="1" applyBorder="1" applyAlignment="1">
      <alignment horizontal="center" vertical="center" wrapText="1"/>
      <protection/>
    </xf>
    <xf numFmtId="0" fontId="57" fillId="0" borderId="10" xfId="53" applyBorder="1">
      <alignment wrapText="1"/>
      <protection/>
    </xf>
    <xf numFmtId="0" fontId="10" fillId="0" borderId="0" xfId="0" applyFont="1" applyAlignment="1">
      <alignment/>
    </xf>
    <xf numFmtId="0" fontId="10" fillId="0" borderId="0" xfId="63" applyFont="1">
      <alignment/>
      <protection/>
    </xf>
    <xf numFmtId="0" fontId="5" fillId="0" borderId="10" xfId="63" applyFont="1" applyBorder="1">
      <alignment/>
      <protection/>
    </xf>
    <xf numFmtId="0" fontId="69" fillId="0" borderId="0" xfId="0" applyFont="1" applyFill="1" applyBorder="1" applyAlignment="1">
      <alignment vertical="top" wrapText="1"/>
    </xf>
    <xf numFmtId="0" fontId="77" fillId="6" borderId="14" xfId="53" applyFont="1" applyFill="1" applyBorder="1" applyAlignment="1">
      <alignment horizontal="center" vertical="center" wrapText="1"/>
      <protection/>
    </xf>
    <xf numFmtId="0" fontId="4" fillId="6" borderId="10" xfId="63" applyFont="1" applyFill="1" applyBorder="1">
      <alignment/>
      <protection/>
    </xf>
    <xf numFmtId="0" fontId="2" fillId="6" borderId="10" xfId="66" applyFont="1" applyFill="1" applyBorder="1" applyAlignment="1" applyProtection="1">
      <alignment horizontal="right" vertical="center"/>
      <protection/>
    </xf>
    <xf numFmtId="0" fontId="2" fillId="6" borderId="10" xfId="66" applyFont="1" applyFill="1" applyBorder="1" applyAlignment="1" applyProtection="1">
      <alignment horizontal="right" vertical="center"/>
      <protection locked="0"/>
    </xf>
    <xf numFmtId="0" fontId="2" fillId="6" borderId="15" xfId="66" applyFont="1" applyFill="1" applyBorder="1" applyAlignment="1" applyProtection="1">
      <alignment horizontal="center" vertical="top" wrapText="1"/>
      <protection/>
    </xf>
    <xf numFmtId="0" fontId="2" fillId="6" borderId="10" xfId="66" applyFont="1" applyFill="1" applyBorder="1" applyAlignment="1" applyProtection="1">
      <alignment horizontal="center" vertical="top" wrapText="1"/>
      <protection/>
    </xf>
    <xf numFmtId="0" fontId="2" fillId="6" borderId="10" xfId="66" applyFont="1" applyFill="1" applyBorder="1" applyAlignment="1" applyProtection="1">
      <alignment horizontal="center"/>
      <protection/>
    </xf>
    <xf numFmtId="0" fontId="2" fillId="6" borderId="10" xfId="66" applyFont="1" applyFill="1" applyBorder="1" applyAlignment="1" applyProtection="1">
      <alignment horizontal="center"/>
      <protection/>
    </xf>
    <xf numFmtId="0" fontId="10" fillId="6" borderId="10" xfId="66" applyFont="1" applyFill="1" applyBorder="1" applyAlignment="1">
      <alignment horizontal="center" vertical="center" wrapText="1"/>
      <protection/>
    </xf>
    <xf numFmtId="0" fontId="10" fillId="6" borderId="10" xfId="67" applyFont="1" applyFill="1" applyBorder="1" applyAlignment="1">
      <alignment horizontal="center" vertical="center" wrapText="1"/>
      <protection/>
    </xf>
    <xf numFmtId="0" fontId="2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9" fillId="0" borderId="0" xfId="0" applyFont="1" applyFill="1" applyBorder="1" applyAlignment="1">
      <alignment horizontal="left" vertical="top" wrapText="1"/>
    </xf>
    <xf numFmtId="0" fontId="7" fillId="24" borderId="17" xfId="68" applyFont="1" applyFill="1" applyBorder="1" applyAlignment="1">
      <alignment vertical="center"/>
      <protection/>
    </xf>
    <xf numFmtId="0" fontId="0" fillId="24" borderId="17" xfId="68" applyFill="1" applyBorder="1">
      <alignment/>
      <protection/>
    </xf>
    <xf numFmtId="0" fontId="6" fillId="8" borderId="17" xfId="68" applyFont="1" applyFill="1" applyBorder="1" applyAlignment="1" applyProtection="1">
      <alignment horizontal="center" vertical="center"/>
      <protection locked="0"/>
    </xf>
    <xf numFmtId="0" fontId="7" fillId="24" borderId="18" xfId="68" applyFont="1" applyFill="1" applyBorder="1" applyAlignment="1">
      <alignment vertical="center"/>
      <protection/>
    </xf>
    <xf numFmtId="0" fontId="6" fillId="0" borderId="18" xfId="68" applyFont="1" applyFill="1" applyBorder="1" applyAlignment="1">
      <alignment horizontal="center" vertical="top"/>
      <protection/>
    </xf>
    <xf numFmtId="0" fontId="7" fillId="0" borderId="18" xfId="68" applyFont="1" applyBorder="1">
      <alignment/>
      <protection/>
    </xf>
    <xf numFmtId="0" fontId="6" fillId="8" borderId="18" xfId="68" applyFont="1" applyFill="1" applyBorder="1" applyAlignment="1" applyProtection="1">
      <alignment horizontal="center" vertical="center"/>
      <protection locked="0"/>
    </xf>
    <xf numFmtId="0" fontId="6" fillId="24" borderId="17" xfId="68" applyFont="1" applyFill="1" applyBorder="1" applyAlignment="1">
      <alignment horizontal="center" vertical="top"/>
      <protection/>
    </xf>
    <xf numFmtId="0" fontId="0" fillId="0" borderId="18" xfId="68" applyBorder="1">
      <alignment/>
      <protection/>
    </xf>
    <xf numFmtId="0" fontId="6" fillId="0" borderId="19" xfId="68" applyFont="1" applyFill="1" applyBorder="1" applyAlignment="1">
      <alignment horizontal="center" vertical="top"/>
      <protection/>
    </xf>
    <xf numFmtId="0" fontId="6" fillId="25" borderId="18" xfId="68" applyFont="1" applyFill="1" applyBorder="1" applyAlignment="1" applyProtection="1">
      <alignment horizontal="center" vertical="center"/>
      <protection locked="0"/>
    </xf>
    <xf numFmtId="0" fontId="0" fillId="0" borderId="18" xfId="68" applyFill="1" applyBorder="1">
      <alignment/>
      <protection/>
    </xf>
    <xf numFmtId="0" fontId="10" fillId="24" borderId="17" xfId="68" applyFont="1" applyFill="1" applyBorder="1" applyAlignment="1">
      <alignment horizontal="left" vertical="center" wrapText="1"/>
      <protection/>
    </xf>
    <xf numFmtId="0" fontId="2" fillId="24" borderId="18" xfId="68" applyFont="1" applyFill="1" applyBorder="1" applyAlignment="1">
      <alignment horizontal="left" vertical="top" wrapText="1"/>
      <protection/>
    </xf>
    <xf numFmtId="0" fontId="14" fillId="4" borderId="18" xfId="68" applyFont="1" applyFill="1" applyBorder="1" applyAlignment="1">
      <alignment vertical="center"/>
      <protection/>
    </xf>
    <xf numFmtId="0" fontId="0" fillId="4" borderId="18" xfId="68" applyFill="1" applyBorder="1">
      <alignment/>
      <protection/>
    </xf>
    <xf numFmtId="0" fontId="6" fillId="4" borderId="18" xfId="68" applyFont="1" applyFill="1" applyBorder="1" applyAlignment="1" applyProtection="1">
      <alignment horizontal="center" vertical="center"/>
      <protection locked="0"/>
    </xf>
    <xf numFmtId="0" fontId="14" fillId="4" borderId="17" xfId="68" applyFont="1" applyFill="1" applyBorder="1" applyAlignment="1">
      <alignment vertical="center"/>
      <protection/>
    </xf>
    <xf numFmtId="0" fontId="0" fillId="4" borderId="17" xfId="68" applyFill="1" applyBorder="1">
      <alignment/>
      <protection/>
    </xf>
    <xf numFmtId="0" fontId="8" fillId="4" borderId="17" xfId="68" applyFont="1" applyFill="1" applyBorder="1" applyAlignment="1" applyProtection="1">
      <alignment horizontal="center" vertical="center"/>
      <protection locked="0"/>
    </xf>
    <xf numFmtId="0" fontId="6" fillId="4" borderId="17" xfId="68" applyFont="1" applyFill="1" applyBorder="1" applyAlignment="1" applyProtection="1">
      <alignment horizontal="center" vertical="center"/>
      <protection locked="0"/>
    </xf>
    <xf numFmtId="0" fontId="7" fillId="6" borderId="10" xfId="68" applyFont="1" applyFill="1" applyBorder="1" applyAlignment="1">
      <alignment horizontal="center" vertical="top" wrapText="1"/>
      <protection/>
    </xf>
    <xf numFmtId="0" fontId="0" fillId="6" borderId="10" xfId="68" applyFont="1" applyFill="1" applyBorder="1" applyAlignment="1">
      <alignment horizontal="center"/>
      <protection/>
    </xf>
    <xf numFmtId="0" fontId="8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2" fillId="0" borderId="10" xfId="69" applyFont="1" applyBorder="1">
      <alignment/>
      <protection/>
    </xf>
    <xf numFmtId="1" fontId="2" fillId="6" borderId="10" xfId="69" applyNumberFormat="1" applyFont="1" applyFill="1" applyBorder="1" applyAlignment="1">
      <alignment horizontal="center" vertical="center"/>
      <protection/>
    </xf>
    <xf numFmtId="0" fontId="16" fillId="24" borderId="10" xfId="69" applyFont="1" applyFill="1" applyBorder="1" applyAlignment="1" applyProtection="1">
      <alignment horizontal="center" vertical="center" wrapText="1"/>
      <protection/>
    </xf>
    <xf numFmtId="0" fontId="57" fillId="0" borderId="0" xfId="56">
      <alignment wrapText="1"/>
      <protection/>
    </xf>
    <xf numFmtId="0" fontId="80" fillId="0" borderId="0" xfId="56" applyFont="1" applyAlignment="1">
      <alignment wrapText="1"/>
      <protection/>
    </xf>
    <xf numFmtId="0" fontId="5" fillId="24" borderId="10" xfId="56" applyFont="1" applyFill="1" applyBorder="1" applyAlignment="1">
      <alignment horizontal="center" wrapText="1"/>
      <protection/>
    </xf>
    <xf numFmtId="0" fontId="5" fillId="24" borderId="10" xfId="56" applyFont="1" applyFill="1" applyBorder="1">
      <alignment wrapText="1"/>
      <protection/>
    </xf>
    <xf numFmtId="0" fontId="57" fillId="0" borderId="10" xfId="56" applyBorder="1">
      <alignment wrapText="1"/>
      <protection/>
    </xf>
    <xf numFmtId="0" fontId="21" fillId="24" borderId="10" xfId="69" applyFont="1" applyFill="1" applyBorder="1" applyAlignment="1">
      <alignment vertical="center"/>
      <protection/>
    </xf>
    <xf numFmtId="0" fontId="4" fillId="24" borderId="10" xfId="56" applyFont="1" applyFill="1" applyBorder="1" applyAlignment="1">
      <alignment horizontal="center" vertical="center" wrapText="1"/>
      <protection/>
    </xf>
    <xf numFmtId="0" fontId="23" fillId="24" borderId="14" xfId="70" applyFont="1" applyFill="1" applyBorder="1" applyAlignment="1">
      <alignment horizontal="left" vertical="center" wrapText="1"/>
      <protection/>
    </xf>
    <xf numFmtId="0" fontId="57" fillId="24" borderId="10" xfId="70" applyFont="1" applyFill="1" applyBorder="1">
      <alignment/>
      <protection/>
    </xf>
    <xf numFmtId="0" fontId="57" fillId="24" borderId="10" xfId="70" applyFont="1" applyFill="1" applyBorder="1" applyAlignment="1">
      <alignment wrapText="1"/>
      <protection/>
    </xf>
    <xf numFmtId="0" fontId="18" fillId="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8" fillId="0" borderId="0" xfId="68" applyFont="1" applyFill="1" applyBorder="1" applyAlignment="1" applyProtection="1">
      <alignment/>
      <protection locked="0"/>
    </xf>
    <xf numFmtId="0" fontId="18" fillId="0" borderId="0" xfId="68" applyFont="1" applyFill="1" applyBorder="1" applyAlignment="1" applyProtection="1">
      <alignment/>
      <protection/>
    </xf>
    <xf numFmtId="0" fontId="18" fillId="0" borderId="0" xfId="68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69" fillId="0" borderId="0" xfId="64" applyFont="1" applyFill="1" applyBorder="1" applyAlignment="1">
      <alignment vertical="top" wrapText="1"/>
      <protection/>
    </xf>
    <xf numFmtId="0" fontId="69" fillId="0" borderId="0" xfId="64" applyFont="1" applyFill="1" applyAlignment="1">
      <alignment vertical="top" wrapText="1"/>
      <protection/>
    </xf>
    <xf numFmtId="0" fontId="20" fillId="0" borderId="0" xfId="53" applyFont="1" applyAlignment="1">
      <alignment wrapText="1"/>
      <protection/>
    </xf>
    <xf numFmtId="0" fontId="73" fillId="24" borderId="13" xfId="53" applyFont="1" applyFill="1" applyBorder="1" applyAlignment="1">
      <alignment vertical="center" wrapText="1"/>
      <protection/>
    </xf>
    <xf numFmtId="0" fontId="20" fillId="24" borderId="13" xfId="53" applyFont="1" applyFill="1" applyBorder="1" applyAlignment="1">
      <alignment vertical="center" wrapText="1"/>
      <protection/>
    </xf>
    <xf numFmtId="0" fontId="10" fillId="24" borderId="13" xfId="53" applyFont="1" applyFill="1" applyBorder="1" applyAlignment="1">
      <alignment vertical="center" wrapText="1"/>
      <protection/>
    </xf>
    <xf numFmtId="0" fontId="73" fillId="24" borderId="20" xfId="53" applyFont="1" applyFill="1" applyBorder="1" applyAlignment="1">
      <alignment vertical="center" wrapText="1"/>
      <protection/>
    </xf>
    <xf numFmtId="0" fontId="2" fillId="24" borderId="10" xfId="69" applyFont="1" applyFill="1" applyBorder="1" applyAlignment="1" applyProtection="1">
      <alignment horizontal="left" vertical="center" wrapText="1"/>
      <protection/>
    </xf>
    <xf numFmtId="0" fontId="2" fillId="24" borderId="10" xfId="69" applyFont="1" applyFill="1" applyBorder="1" applyAlignment="1">
      <alignment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69" fillId="24" borderId="13" xfId="0" applyFont="1" applyFill="1" applyBorder="1" applyAlignment="1" applyProtection="1">
      <alignment vertical="center" wrapText="1"/>
      <protection/>
    </xf>
    <xf numFmtId="0" fontId="20" fillId="24" borderId="10" xfId="69" applyFont="1" applyFill="1" applyBorder="1" applyAlignment="1" applyProtection="1">
      <alignment vertical="center" wrapText="1"/>
      <protection/>
    </xf>
    <xf numFmtId="0" fontId="72" fillId="24" borderId="10" xfId="53" applyFont="1" applyFill="1" applyBorder="1" applyAlignment="1">
      <alignment horizontal="left" vertical="center" wrapText="1"/>
      <protection/>
    </xf>
    <xf numFmtId="0" fontId="20" fillId="24" borderId="10" xfId="53" applyFont="1" applyFill="1" applyBorder="1" applyAlignment="1" applyProtection="1">
      <alignment vertical="center" wrapText="1"/>
      <protection/>
    </xf>
    <xf numFmtId="0" fontId="21" fillId="24" borderId="16" xfId="70" applyFont="1" applyFill="1" applyBorder="1" applyAlignment="1">
      <alignment horizontal="right" vertical="center" wrapText="1"/>
      <protection/>
    </xf>
    <xf numFmtId="0" fontId="10" fillId="24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73" fillId="24" borderId="10" xfId="53" applyFont="1" applyFill="1" applyBorder="1" applyAlignment="1">
      <alignment vertical="center" wrapText="1"/>
      <protection/>
    </xf>
    <xf numFmtId="0" fontId="71" fillId="6" borderId="10" xfId="5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64" fillId="0" borderId="10" xfId="54" applyFont="1" applyFill="1" applyBorder="1" applyAlignment="1">
      <alignment vertical="top" wrapText="1"/>
      <protection/>
    </xf>
    <xf numFmtId="0" fontId="75" fillId="0" borderId="12" xfId="54" applyFont="1" applyFill="1" applyBorder="1" applyAlignment="1">
      <alignment vertical="top" wrapText="1"/>
      <protection/>
    </xf>
    <xf numFmtId="0" fontId="64" fillId="0" borderId="12" xfId="54" applyFont="1" applyFill="1" applyBorder="1" applyAlignment="1" applyProtection="1">
      <alignment vertical="top" wrapText="1"/>
      <protection/>
    </xf>
    <xf numFmtId="0" fontId="75" fillId="0" borderId="12" xfId="54" applyFont="1" applyFill="1" applyBorder="1" applyAlignment="1" applyProtection="1">
      <alignment vertical="top" wrapText="1"/>
      <protection/>
    </xf>
    <xf numFmtId="0" fontId="0" fillId="0" borderId="10" xfId="63" applyFont="1" applyBorder="1">
      <alignment/>
      <protection/>
    </xf>
    <xf numFmtId="0" fontId="0" fillId="0" borderId="10" xfId="0" applyBorder="1" applyAlignment="1">
      <alignment/>
    </xf>
    <xf numFmtId="0" fontId="15" fillId="0" borderId="10" xfId="69" applyFont="1" applyFill="1" applyBorder="1" applyAlignment="1" applyProtection="1">
      <alignment horizontal="right" vertical="center" wrapText="1"/>
      <protection/>
    </xf>
    <xf numFmtId="0" fontId="15" fillId="0" borderId="10" xfId="69" applyFont="1" applyFill="1" applyBorder="1" applyAlignment="1" applyProtection="1">
      <alignment horizontal="center" vertical="top" wrapText="1"/>
      <protection/>
    </xf>
    <xf numFmtId="0" fontId="21" fillId="0" borderId="14" xfId="69" applyFont="1" applyFill="1" applyBorder="1" applyAlignment="1">
      <alignment horizontal="center" vertical="center" wrapText="1"/>
      <protection/>
    </xf>
    <xf numFmtId="4" fontId="5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25" borderId="10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/>
    </xf>
    <xf numFmtId="0" fontId="0" fillId="0" borderId="0" xfId="63" applyAlignment="1">
      <alignment vertical="center"/>
      <protection/>
    </xf>
    <xf numFmtId="0" fontId="23" fillId="0" borderId="21" xfId="53" applyFont="1" applyFill="1" applyBorder="1" applyAlignment="1">
      <alignment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69" applyFont="1" applyFill="1" applyAlignment="1">
      <alignment horizontal="center"/>
      <protection/>
    </xf>
    <xf numFmtId="0" fontId="28" fillId="26" borderId="10" xfId="60" applyFont="1" applyFill="1" applyBorder="1" applyAlignment="1" applyProtection="1">
      <alignment horizontal="center" vertical="center"/>
      <protection/>
    </xf>
    <xf numFmtId="0" fontId="50" fillId="26" borderId="10" xfId="60" applyFont="1" applyFill="1" applyBorder="1" applyAlignment="1" applyProtection="1">
      <alignment horizontal="center" vertical="center" wrapText="1"/>
      <protection/>
    </xf>
    <xf numFmtId="0" fontId="50" fillId="26" borderId="10" xfId="60" applyFont="1" applyFill="1" applyBorder="1" applyAlignment="1" applyProtection="1">
      <alignment horizontal="left" vertical="center" wrapText="1"/>
      <protection/>
    </xf>
    <xf numFmtId="0" fontId="50" fillId="26" borderId="10" xfId="60" applyFont="1" applyFill="1" applyBorder="1" applyAlignment="1" applyProtection="1">
      <alignment horizontal="left" vertical="center" wrapText="1"/>
      <protection/>
    </xf>
    <xf numFmtId="0" fontId="15" fillId="26" borderId="10" xfId="60" applyFont="1" applyFill="1" applyBorder="1" applyAlignment="1" applyProtection="1">
      <alignment horizontal="center" vertical="center"/>
      <protection/>
    </xf>
    <xf numFmtId="0" fontId="21" fillId="26" borderId="10" xfId="60" applyFont="1" applyFill="1" applyBorder="1">
      <alignment/>
      <protection/>
    </xf>
    <xf numFmtId="0" fontId="15" fillId="0" borderId="0" xfId="60" applyFont="1" applyFill="1" applyBorder="1" applyAlignment="1" applyProtection="1">
      <alignment horizontal="center" vertical="center"/>
      <protection/>
    </xf>
    <xf numFmtId="49" fontId="54" fillId="26" borderId="10" xfId="61" applyNumberFormat="1" applyFont="1" applyFill="1" applyBorder="1" applyAlignment="1" applyProtection="1">
      <alignment horizontal="center" vertical="center" wrapText="1"/>
      <protection/>
    </xf>
    <xf numFmtId="0" fontId="28" fillId="26" borderId="10" xfId="61" applyFont="1" applyFill="1" applyBorder="1" applyAlignment="1" applyProtection="1">
      <alignment horizontal="center" vertical="center"/>
      <protection/>
    </xf>
    <xf numFmtId="0" fontId="54" fillId="26" borderId="10" xfId="61" applyFont="1" applyFill="1" applyBorder="1" applyAlignment="1" applyProtection="1">
      <alignment horizontal="center" vertical="center" wrapText="1"/>
      <protection/>
    </xf>
    <xf numFmtId="0" fontId="22" fillId="26" borderId="10" xfId="61" applyFont="1" applyFill="1" applyBorder="1" applyAlignment="1" applyProtection="1">
      <alignment horizontal="left" wrapText="1" indent="1"/>
      <protection/>
    </xf>
    <xf numFmtId="0" fontId="22" fillId="26" borderId="10" xfId="61" applyFont="1" applyFill="1" applyBorder="1" applyAlignment="1" applyProtection="1">
      <alignment wrapText="1"/>
      <protection/>
    </xf>
    <xf numFmtId="0" fontId="15" fillId="26" borderId="10" xfId="61" applyFont="1" applyFill="1" applyBorder="1" applyAlignment="1" applyProtection="1">
      <alignment horizontal="center" vertical="top" wrapText="1"/>
      <protection/>
    </xf>
    <xf numFmtId="0" fontId="17" fillId="26" borderId="10" xfId="61" applyFont="1" applyFill="1" applyBorder="1" applyAlignment="1" applyProtection="1">
      <alignment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4" fontId="5" fillId="26" borderId="10" xfId="62" applyNumberFormat="1" applyFont="1" applyFill="1" applyBorder="1" applyAlignment="1">
      <alignment horizontal="center" vertical="center" wrapText="1"/>
      <protection/>
    </xf>
    <xf numFmtId="0" fontId="61" fillId="26" borderId="14" xfId="0" applyFont="1" applyFill="1" applyBorder="1" applyAlignment="1">
      <alignment horizontal="center" vertical="center" wrapText="1"/>
    </xf>
    <xf numFmtId="4" fontId="4" fillId="26" borderId="10" xfId="62" applyNumberFormat="1" applyFont="1" applyFill="1" applyBorder="1" applyAlignment="1">
      <alignment horizontal="left" vertical="center" wrapText="1"/>
      <protection/>
    </xf>
    <xf numFmtId="4" fontId="20" fillId="26" borderId="10" xfId="62" applyNumberFormat="1" applyFont="1" applyFill="1" applyBorder="1" applyAlignment="1">
      <alignment horizontal="center" vertical="center" wrapText="1"/>
      <protection/>
    </xf>
    <xf numFmtId="0" fontId="61" fillId="26" borderId="14" xfId="53" applyFont="1" applyFill="1" applyBorder="1" applyAlignment="1">
      <alignment horizontal="center" vertical="center" wrapText="1"/>
      <protection/>
    </xf>
    <xf numFmtId="0" fontId="2" fillId="25" borderId="10" xfId="59" applyFont="1" applyFill="1" applyBorder="1" applyAlignment="1" applyProtection="1">
      <alignment horizontal="right"/>
      <protection locked="0"/>
    </xf>
    <xf numFmtId="0" fontId="2" fillId="0" borderId="10" xfId="59" applyFont="1" applyFill="1" applyBorder="1" applyAlignment="1" applyProtection="1">
      <alignment horizontal="right"/>
      <protection locked="0"/>
    </xf>
    <xf numFmtId="0" fontId="2" fillId="0" borderId="10" xfId="59" applyFont="1" applyFill="1" applyBorder="1" applyAlignment="1" applyProtection="1">
      <alignment horizontal="center" vertical="center"/>
      <protection locked="0"/>
    </xf>
    <xf numFmtId="0" fontId="2" fillId="0" borderId="10" xfId="59" applyFont="1" applyFill="1" applyBorder="1" applyAlignment="1" applyProtection="1">
      <alignment vertical="center" wrapText="1"/>
      <protection/>
    </xf>
    <xf numFmtId="0" fontId="2" fillId="24" borderId="10" xfId="59" applyFont="1" applyFill="1" applyBorder="1" applyAlignment="1" applyProtection="1">
      <alignment horizontal="center" vertical="center"/>
      <protection locked="0"/>
    </xf>
    <xf numFmtId="0" fontId="2" fillId="24" borderId="10" xfId="59" applyFont="1" applyFill="1" applyBorder="1" applyAlignment="1" applyProtection="1">
      <alignment vertical="top"/>
      <protection/>
    </xf>
    <xf numFmtId="0" fontId="17" fillId="24" borderId="10" xfId="59" applyFont="1" applyFill="1" applyBorder="1" applyAlignment="1" applyProtection="1">
      <alignment horizontal="right"/>
      <protection/>
    </xf>
    <xf numFmtId="178" fontId="77" fillId="0" borderId="13" xfId="0" applyNumberFormat="1" applyFont="1" applyFill="1" applyBorder="1" applyAlignment="1">
      <alignment horizontal="center" vertical="center" wrapText="1"/>
    </xf>
    <xf numFmtId="189" fontId="77" fillId="0" borderId="13" xfId="0" applyNumberFormat="1" applyFont="1" applyFill="1" applyBorder="1" applyAlignment="1">
      <alignment horizontal="right" vertical="center" wrapText="1"/>
    </xf>
    <xf numFmtId="0" fontId="17" fillId="27" borderId="10" xfId="66" applyFont="1" applyFill="1" applyBorder="1" applyAlignment="1">
      <alignment horizontal="right"/>
      <protection/>
    </xf>
    <xf numFmtId="0" fontId="2" fillId="27" borderId="10" xfId="66" applyFont="1" applyFill="1" applyBorder="1" applyAlignment="1" applyProtection="1">
      <alignment horizontal="right"/>
      <protection locked="0"/>
    </xf>
    <xf numFmtId="0" fontId="2" fillId="27" borderId="10" xfId="66" applyFont="1" applyFill="1" applyBorder="1" applyProtection="1">
      <alignment/>
      <protection/>
    </xf>
    <xf numFmtId="0" fontId="65" fillId="0" borderId="10" xfId="54" applyFont="1" applyFill="1" applyBorder="1" applyAlignment="1">
      <alignment horizontal="center" vertical="top" wrapText="1"/>
      <protection/>
    </xf>
    <xf numFmtId="179" fontId="64" fillId="0" borderId="10" xfId="54" applyNumberFormat="1" applyFont="1" applyFill="1" applyBorder="1" applyAlignment="1">
      <alignment horizontal="right" vertical="top" wrapText="1"/>
      <protection/>
    </xf>
    <xf numFmtId="0" fontId="57" fillId="0" borderId="10" xfId="54" applyFont="1" applyBorder="1">
      <alignment wrapText="1"/>
      <protection/>
    </xf>
    <xf numFmtId="0" fontId="57" fillId="0" borderId="0" xfId="54" applyFont="1">
      <alignment wrapText="1"/>
      <protection/>
    </xf>
    <xf numFmtId="0" fontId="69" fillId="0" borderId="10" xfId="54" applyFont="1" applyFill="1" applyBorder="1" applyAlignment="1">
      <alignment horizontal="right" vertical="center" wrapText="1"/>
      <protection/>
    </xf>
    <xf numFmtId="0" fontId="10" fillId="0" borderId="10" xfId="54" applyFont="1" applyBorder="1">
      <alignment wrapText="1"/>
      <protection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" fillId="28" borderId="10" xfId="59" applyFont="1" applyFill="1" applyBorder="1" applyAlignment="1" applyProtection="1">
      <alignment horizontal="center" vertical="center"/>
      <protection locked="0"/>
    </xf>
    <xf numFmtId="0" fontId="2" fillId="28" borderId="10" xfId="59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/>
    </xf>
    <xf numFmtId="0" fontId="2" fillId="27" borderId="10" xfId="69" applyFont="1" applyFill="1" applyBorder="1" applyAlignment="1" applyProtection="1">
      <alignment horizontal="right" vertical="center"/>
      <protection/>
    </xf>
    <xf numFmtId="1" fontId="17" fillId="27" borderId="10" xfId="69" applyNumberFormat="1" applyFont="1" applyFill="1" applyBorder="1" applyAlignment="1" applyProtection="1">
      <alignment horizontal="center" vertical="center"/>
      <protection locked="0"/>
    </xf>
    <xf numFmtId="179" fontId="85" fillId="0" borderId="13" xfId="55" applyNumberFormat="1" applyFont="1" applyFill="1" applyBorder="1" applyAlignment="1">
      <alignment horizontal="right" vertical="top" wrapText="1"/>
      <protection/>
    </xf>
    <xf numFmtId="190" fontId="85" fillId="0" borderId="13" xfId="55" applyNumberFormat="1" applyFont="1" applyFill="1" applyBorder="1" applyAlignment="1">
      <alignment horizontal="right" vertical="top" wrapText="1"/>
      <protection/>
    </xf>
    <xf numFmtId="179" fontId="85" fillId="27" borderId="13" xfId="55" applyNumberFormat="1" applyFont="1" applyFill="1" applyBorder="1" applyAlignment="1">
      <alignment horizontal="right" vertical="top" wrapText="1"/>
      <protection/>
    </xf>
    <xf numFmtId="190" fontId="85" fillId="27" borderId="13" xfId="55" applyNumberFormat="1" applyFont="1" applyFill="1" applyBorder="1" applyAlignment="1">
      <alignment horizontal="right" vertical="top" wrapText="1"/>
      <protection/>
    </xf>
    <xf numFmtId="1" fontId="51" fillId="27" borderId="10" xfId="69" applyNumberFormat="1" applyFont="1" applyFill="1" applyBorder="1" applyAlignment="1" applyProtection="1">
      <alignment horizontal="center" vertical="center" wrapText="1"/>
      <protection locked="0"/>
    </xf>
    <xf numFmtId="1" fontId="17" fillId="27" borderId="10" xfId="69" applyNumberFormat="1" applyFont="1" applyFill="1" applyBorder="1" applyAlignment="1" applyProtection="1">
      <alignment horizontal="right" vertical="center"/>
      <protection locked="0"/>
    </xf>
    <xf numFmtId="0" fontId="2" fillId="27" borderId="10" xfId="69" applyFont="1" applyFill="1" applyBorder="1" applyAlignment="1" applyProtection="1">
      <alignment horizontal="right" vertical="center"/>
      <protection locked="0"/>
    </xf>
    <xf numFmtId="0" fontId="2" fillId="27" borderId="10" xfId="69" applyFont="1" applyFill="1" applyBorder="1" applyAlignment="1">
      <alignment horizontal="right" vertical="center"/>
      <protection/>
    </xf>
    <xf numFmtId="0" fontId="64" fillId="0" borderId="15" xfId="54" applyFont="1" applyFill="1" applyBorder="1" applyAlignment="1">
      <alignment vertical="top" wrapText="1"/>
      <protection/>
    </xf>
    <xf numFmtId="0" fontId="64" fillId="0" borderId="22" xfId="54" applyFont="1" applyFill="1" applyBorder="1" applyAlignment="1" applyProtection="1">
      <alignment vertical="top" wrapText="1"/>
      <protection/>
    </xf>
    <xf numFmtId="178" fontId="64" fillId="0" borderId="20" xfId="53" applyNumberFormat="1" applyFont="1" applyFill="1" applyBorder="1" applyAlignment="1">
      <alignment horizontal="right" vertical="top" wrapText="1"/>
      <protection/>
    </xf>
    <xf numFmtId="0" fontId="75" fillId="0" borderId="10" xfId="54" applyFont="1" applyFill="1" applyBorder="1" applyAlignment="1" applyProtection="1">
      <alignment vertical="top" wrapText="1"/>
      <protection/>
    </xf>
    <xf numFmtId="178" fontId="64" fillId="0" borderId="10" xfId="53" applyNumberFormat="1" applyFont="1" applyFill="1" applyBorder="1" applyAlignment="1">
      <alignment horizontal="right" vertical="top" wrapText="1"/>
      <protection/>
    </xf>
    <xf numFmtId="0" fontId="64" fillId="0" borderId="10" xfId="54" applyFont="1" applyFill="1" applyBorder="1" applyAlignment="1" applyProtection="1">
      <alignment vertical="top" wrapText="1"/>
      <protection/>
    </xf>
    <xf numFmtId="0" fontId="57" fillId="0" borderId="10" xfId="53" applyFont="1" applyBorder="1">
      <alignment wrapText="1"/>
      <protection/>
    </xf>
    <xf numFmtId="0" fontId="23" fillId="0" borderId="10" xfId="53" applyFont="1" applyBorder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23" xfId="60" applyFont="1" applyBorder="1" applyAlignment="1">
      <alignment/>
      <protection/>
    </xf>
    <xf numFmtId="0" fontId="5" fillId="0" borderId="0" xfId="0" applyFont="1" applyFill="1" applyAlignment="1">
      <alignment horizontal="left"/>
    </xf>
    <xf numFmtId="0" fontId="10" fillId="0" borderId="0" xfId="68" applyFont="1" applyFill="1" applyAlignment="1" applyProtection="1">
      <alignment horizontal="right"/>
      <protection/>
    </xf>
    <xf numFmtId="0" fontId="0" fillId="0" borderId="0" xfId="60" applyBorder="1" applyAlignment="1">
      <alignment horizontal="right"/>
      <protection/>
    </xf>
    <xf numFmtId="0" fontId="23" fillId="0" borderId="0" xfId="0" applyFont="1" applyAlignment="1">
      <alignment horizontal="left"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/>
      <protection/>
    </xf>
    <xf numFmtId="0" fontId="13" fillId="24" borderId="24" xfId="0" applyFont="1" applyFill="1" applyBorder="1" applyAlignment="1" applyProtection="1">
      <alignment horizontal="center" vertical="center"/>
      <protection/>
    </xf>
    <xf numFmtId="0" fontId="13" fillId="24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61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13" fillId="24" borderId="25" xfId="0" applyFont="1" applyFill="1" applyBorder="1" applyAlignment="1" applyProtection="1">
      <alignment horizontal="center" vertical="center" wrapText="1"/>
      <protection/>
    </xf>
    <xf numFmtId="0" fontId="1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 applyProtection="1">
      <alignment horizontal="left" vertical="center" wrapText="1"/>
      <protection/>
    </xf>
    <xf numFmtId="0" fontId="69" fillId="24" borderId="26" xfId="53" applyFont="1" applyFill="1" applyBorder="1" applyAlignment="1" applyProtection="1">
      <alignment horizontal="left" vertical="center" wrapText="1"/>
      <protection/>
    </xf>
    <xf numFmtId="0" fontId="69" fillId="24" borderId="25" xfId="53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23" xfId="0" applyFont="1" applyFill="1" applyBorder="1" applyAlignment="1">
      <alignment horizontal="right" wrapText="1"/>
    </xf>
    <xf numFmtId="0" fontId="2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textRotation="90" wrapText="1"/>
    </xf>
    <xf numFmtId="0" fontId="13" fillId="6" borderId="16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15" fillId="24" borderId="11" xfId="0" applyFont="1" applyFill="1" applyBorder="1" applyAlignment="1" applyProtection="1">
      <alignment horizontal="center" vertical="center" wrapText="1"/>
      <protection/>
    </xf>
    <xf numFmtId="0" fontId="15" fillId="24" borderId="25" xfId="0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left" vertical="center" wrapText="1"/>
    </xf>
    <xf numFmtId="0" fontId="10" fillId="24" borderId="2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4" fontId="5" fillId="26" borderId="15" xfId="62" applyNumberFormat="1" applyFont="1" applyFill="1" applyBorder="1" applyAlignment="1">
      <alignment horizontal="center" vertical="center" wrapText="1"/>
      <protection/>
    </xf>
    <xf numFmtId="4" fontId="5" fillId="26" borderId="14" xfId="62" applyNumberFormat="1" applyFont="1" applyFill="1" applyBorder="1" applyAlignment="1">
      <alignment horizontal="center" vertical="center" wrapText="1"/>
      <protection/>
    </xf>
    <xf numFmtId="4" fontId="5" fillId="26" borderId="11" xfId="62" applyNumberFormat="1" applyFont="1" applyFill="1" applyBorder="1" applyAlignment="1">
      <alignment horizontal="center" vertical="center" wrapText="1"/>
      <protection/>
    </xf>
    <xf numFmtId="4" fontId="5" fillId="26" borderId="25" xfId="62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center"/>
      <protection/>
    </xf>
    <xf numFmtId="0" fontId="79" fillId="0" borderId="0" xfId="63" applyFont="1" applyAlignment="1">
      <alignment horizontal="center"/>
      <protection/>
    </xf>
    <xf numFmtId="0" fontId="20" fillId="0" borderId="0" xfId="0" applyFont="1" applyAlignment="1">
      <alignment horizontal="left" wrapText="1"/>
    </xf>
    <xf numFmtId="0" fontId="69" fillId="0" borderId="0" xfId="0" applyFont="1" applyFill="1" applyBorder="1" applyAlignment="1">
      <alignment horizontal="left" vertical="top" wrapText="1"/>
    </xf>
    <xf numFmtId="4" fontId="20" fillId="26" borderId="15" xfId="62" applyNumberFormat="1" applyFont="1" applyFill="1" applyBorder="1" applyAlignment="1">
      <alignment horizontal="center" vertical="center" wrapText="1"/>
      <protection/>
    </xf>
    <xf numFmtId="4" fontId="20" fillId="26" borderId="14" xfId="62" applyNumberFormat="1" applyFont="1" applyFill="1" applyBorder="1" applyAlignment="1">
      <alignment horizontal="center" vertical="center" wrapText="1"/>
      <protection/>
    </xf>
    <xf numFmtId="4" fontId="20" fillId="26" borderId="11" xfId="62" applyNumberFormat="1" applyFont="1" applyFill="1" applyBorder="1" applyAlignment="1">
      <alignment horizontal="center" vertical="center" wrapText="1"/>
      <protection/>
    </xf>
    <xf numFmtId="4" fontId="20" fillId="26" borderId="25" xfId="62" applyNumberFormat="1" applyFont="1" applyFill="1" applyBorder="1" applyAlignment="1">
      <alignment horizontal="center" vertical="center" wrapText="1"/>
      <protection/>
    </xf>
    <xf numFmtId="1" fontId="2" fillId="24" borderId="11" xfId="66" applyNumberFormat="1" applyFont="1" applyFill="1" applyBorder="1" applyAlignment="1" applyProtection="1">
      <alignment horizontal="left" vertical="center" wrapText="1"/>
      <protection/>
    </xf>
    <xf numFmtId="1" fontId="2" fillId="24" borderId="25" xfId="66" applyNumberFormat="1" applyFont="1" applyFill="1" applyBorder="1" applyAlignment="1" applyProtection="1">
      <alignment horizontal="left" vertical="center" wrapText="1"/>
      <protection/>
    </xf>
    <xf numFmtId="0" fontId="2" fillId="24" borderId="11" xfId="66" applyFont="1" applyFill="1" applyBorder="1" applyAlignment="1" applyProtection="1">
      <alignment horizontal="left" vertical="center" wrapText="1"/>
      <protection/>
    </xf>
    <xf numFmtId="0" fontId="2" fillId="24" borderId="25" xfId="66" applyFont="1" applyFill="1" applyBorder="1" applyAlignment="1" applyProtection="1">
      <alignment horizontal="left" vertical="center" wrapText="1"/>
      <protection/>
    </xf>
    <xf numFmtId="1" fontId="2" fillId="6" borderId="11" xfId="66" applyNumberFormat="1" applyFont="1" applyFill="1" applyBorder="1" applyAlignment="1" applyProtection="1">
      <alignment horizontal="left" vertical="center" wrapText="1"/>
      <protection/>
    </xf>
    <xf numFmtId="1" fontId="2" fillId="6" borderId="25" xfId="66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/>
    </xf>
    <xf numFmtId="0" fontId="16" fillId="0" borderId="0" xfId="66" applyFont="1" applyFill="1" applyAlignment="1" applyProtection="1">
      <alignment horizontal="center" vertical="center" wrapText="1"/>
      <protection/>
    </xf>
    <xf numFmtId="0" fontId="0" fillId="0" borderId="0" xfId="66" applyAlignment="1">
      <alignment horizontal="center" vertical="center"/>
      <protection/>
    </xf>
    <xf numFmtId="0" fontId="2" fillId="6" borderId="10" xfId="66" applyFont="1" applyFill="1" applyBorder="1" applyAlignment="1" applyProtection="1">
      <alignment horizontal="center" vertical="center" wrapText="1"/>
      <protection/>
    </xf>
    <xf numFmtId="0" fontId="5" fillId="0" borderId="0" xfId="66" applyFont="1" applyAlignment="1">
      <alignment horizontal="left"/>
      <protection/>
    </xf>
    <xf numFmtId="0" fontId="16" fillId="6" borderId="10" xfId="66" applyFont="1" applyFill="1" applyBorder="1" applyAlignment="1" applyProtection="1">
      <alignment horizontal="center" vertical="center"/>
      <protection/>
    </xf>
    <xf numFmtId="0" fontId="69" fillId="24" borderId="11" xfId="0" applyFont="1" applyFill="1" applyBorder="1" applyAlignment="1" applyProtection="1">
      <alignment horizontal="left" vertical="center" wrapText="1"/>
      <protection/>
    </xf>
    <xf numFmtId="0" fontId="69" fillId="24" borderId="25" xfId="0" applyFont="1" applyFill="1" applyBorder="1" applyAlignment="1" applyProtection="1">
      <alignment horizontal="left" vertical="center" wrapText="1"/>
      <protection/>
    </xf>
    <xf numFmtId="0" fontId="2" fillId="6" borderId="11" xfId="66" applyFont="1" applyFill="1" applyBorder="1" applyAlignment="1" applyProtection="1">
      <alignment horizontal="center" vertical="center" wrapText="1"/>
      <protection/>
    </xf>
    <xf numFmtId="0" fontId="2" fillId="6" borderId="25" xfId="66" applyFont="1" applyFill="1" applyBorder="1" applyAlignment="1" applyProtection="1">
      <alignment horizontal="center" vertical="center" wrapText="1"/>
      <protection/>
    </xf>
    <xf numFmtId="0" fontId="13" fillId="6" borderId="10" xfId="66" applyFont="1" applyFill="1" applyBorder="1" applyAlignment="1" applyProtection="1">
      <alignment horizontal="center" vertical="center" wrapText="1"/>
      <protection/>
    </xf>
    <xf numFmtId="0" fontId="2" fillId="6" borderId="15" xfId="66" applyFont="1" applyFill="1" applyBorder="1" applyAlignment="1" applyProtection="1">
      <alignment horizontal="center" vertical="center" wrapText="1"/>
      <protection/>
    </xf>
    <xf numFmtId="0" fontId="2" fillId="6" borderId="16" xfId="66" applyFont="1" applyFill="1" applyBorder="1" applyAlignment="1" applyProtection="1">
      <alignment horizontal="center" vertical="center" wrapText="1"/>
      <protection/>
    </xf>
    <xf numFmtId="0" fontId="5" fillId="0" borderId="0" xfId="67" applyFont="1" applyAlignment="1">
      <alignment horizontal="left"/>
      <protection/>
    </xf>
    <xf numFmtId="0" fontId="10" fillId="6" borderId="10" xfId="67" applyFont="1" applyFill="1" applyBorder="1" applyAlignment="1">
      <alignment horizontal="center" vertical="center" wrapText="1"/>
      <protection/>
    </xf>
    <xf numFmtId="1" fontId="2" fillId="24" borderId="11" xfId="0" applyNumberFormat="1" applyFont="1" applyFill="1" applyBorder="1" applyAlignment="1" applyProtection="1">
      <alignment horizontal="left" vertical="center" wrapText="1"/>
      <protection/>
    </xf>
    <xf numFmtId="1" fontId="2" fillId="24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69" fillId="24" borderId="15" xfId="0" applyFont="1" applyFill="1" applyBorder="1" applyAlignment="1" applyProtection="1">
      <alignment vertical="top" wrapText="1"/>
      <protection/>
    </xf>
    <xf numFmtId="0" fontId="69" fillId="24" borderId="14" xfId="0" applyFont="1" applyFill="1" applyBorder="1" applyAlignment="1" applyProtection="1">
      <alignment vertical="top" wrapText="1"/>
      <protection/>
    </xf>
    <xf numFmtId="0" fontId="18" fillId="0" borderId="0" xfId="68" applyFont="1" applyFill="1" applyBorder="1" applyAlignment="1" applyProtection="1">
      <alignment horizontal="center"/>
      <protection/>
    </xf>
    <xf numFmtId="0" fontId="69" fillId="24" borderId="10" xfId="0" applyFont="1" applyFill="1" applyBorder="1" applyAlignment="1" applyProtection="1">
      <alignment horizontal="left" vertical="top" wrapText="1"/>
      <protection/>
    </xf>
    <xf numFmtId="0" fontId="10" fillId="24" borderId="10" xfId="68" applyFont="1" applyFill="1" applyBorder="1" applyAlignment="1">
      <alignment horizontal="left" vertical="center" wrapText="1"/>
      <protection/>
    </xf>
    <xf numFmtId="0" fontId="10" fillId="24" borderId="15" xfId="68" applyFont="1" applyFill="1" applyBorder="1" applyAlignment="1">
      <alignment horizontal="left" vertical="center" wrapText="1"/>
      <protection/>
    </xf>
    <xf numFmtId="0" fontId="10" fillId="24" borderId="14" xfId="68" applyFont="1" applyFill="1" applyBorder="1" applyAlignment="1">
      <alignment horizontal="left" vertical="center" wrapText="1"/>
      <protection/>
    </xf>
    <xf numFmtId="0" fontId="4" fillId="4" borderId="18" xfId="68" applyFont="1" applyFill="1" applyBorder="1" applyAlignment="1">
      <alignment horizontal="center" vertical="center" wrapText="1"/>
      <protection/>
    </xf>
    <xf numFmtId="0" fontId="4" fillId="4" borderId="17" xfId="68" applyFont="1" applyFill="1" applyBorder="1" applyAlignment="1">
      <alignment horizontal="center" vertical="center" wrapText="1"/>
      <protection/>
    </xf>
    <xf numFmtId="0" fontId="16" fillId="24" borderId="15" xfId="68" applyFont="1" applyFill="1" applyBorder="1" applyAlignment="1">
      <alignment horizontal="center" vertical="center" wrapText="1"/>
      <protection/>
    </xf>
    <xf numFmtId="0" fontId="55" fillId="24" borderId="31" xfId="68" applyFont="1" applyFill="1" applyBorder="1" applyAlignment="1">
      <alignment horizontal="center" vertical="center" wrapText="1"/>
      <protection/>
    </xf>
    <xf numFmtId="0" fontId="16" fillId="4" borderId="19" xfId="68" applyFont="1" applyFill="1" applyBorder="1" applyAlignment="1">
      <alignment horizontal="center" vertical="center" textRotation="90" wrapText="1"/>
      <protection/>
    </xf>
    <xf numFmtId="0" fontId="16" fillId="4" borderId="31" xfId="68" applyFont="1" applyFill="1" applyBorder="1" applyAlignment="1">
      <alignment horizontal="center" vertical="center" textRotation="90" wrapText="1"/>
      <protection/>
    </xf>
    <xf numFmtId="0" fontId="4" fillId="24" borderId="15" xfId="68" applyFont="1" applyFill="1" applyBorder="1" applyAlignment="1">
      <alignment horizontal="center" vertical="center" wrapText="1"/>
      <protection/>
    </xf>
    <xf numFmtId="0" fontId="4" fillId="24" borderId="31" xfId="68" applyFont="1" applyFill="1" applyBorder="1" applyAlignment="1">
      <alignment horizontal="center" vertical="center" wrapText="1"/>
      <protection/>
    </xf>
    <xf numFmtId="0" fontId="16" fillId="24" borderId="18" xfId="68" applyFont="1" applyFill="1" applyBorder="1" applyAlignment="1">
      <alignment horizontal="center" vertical="center" textRotation="90"/>
      <protection/>
    </xf>
    <xf numFmtId="0" fontId="16" fillId="24" borderId="10" xfId="68" applyFont="1" applyFill="1" applyBorder="1" applyAlignment="1">
      <alignment horizontal="center" vertical="center" textRotation="90"/>
      <protection/>
    </xf>
    <xf numFmtId="0" fontId="16" fillId="24" borderId="17" xfId="68" applyFont="1" applyFill="1" applyBorder="1" applyAlignment="1">
      <alignment horizontal="center" vertical="center" textRotation="90"/>
      <protection/>
    </xf>
    <xf numFmtId="0" fontId="55" fillId="0" borderId="10" xfId="68" applyFont="1" applyBorder="1" applyAlignment="1">
      <alignment/>
      <protection/>
    </xf>
    <xf numFmtId="0" fontId="55" fillId="0" borderId="17" xfId="68" applyFont="1" applyBorder="1" applyAlignment="1">
      <alignment/>
      <protection/>
    </xf>
    <xf numFmtId="0" fontId="16" fillId="24" borderId="32" xfId="68" applyFont="1" applyFill="1" applyBorder="1" applyAlignment="1">
      <alignment horizontal="center" vertical="center" textRotation="90" wrapText="1"/>
      <protection/>
    </xf>
    <xf numFmtId="0" fontId="16" fillId="24" borderId="11" xfId="68" applyFont="1" applyFill="1" applyBorder="1" applyAlignment="1">
      <alignment horizontal="center" vertical="center" textRotation="90" wrapText="1"/>
      <protection/>
    </xf>
    <xf numFmtId="0" fontId="16" fillId="24" borderId="10" xfId="68" applyFont="1" applyFill="1" applyBorder="1" applyAlignment="1">
      <alignment horizontal="center" vertical="center" textRotation="90" wrapText="1"/>
      <protection/>
    </xf>
    <xf numFmtId="0" fontId="16" fillId="24" borderId="17" xfId="68" applyFont="1" applyFill="1" applyBorder="1" applyAlignment="1">
      <alignment horizontal="center" vertical="center" textRotation="90" wrapText="1"/>
      <protection/>
    </xf>
    <xf numFmtId="0" fontId="16" fillId="24" borderId="10" xfId="68" applyFont="1" applyFill="1" applyBorder="1" applyAlignment="1">
      <alignment horizontal="center" vertical="center" wrapText="1"/>
      <protection/>
    </xf>
    <xf numFmtId="0" fontId="55" fillId="24" borderId="17" xfId="68" applyFont="1" applyFill="1" applyBorder="1" applyAlignment="1">
      <alignment horizontal="center" vertical="center" wrapText="1"/>
      <protection/>
    </xf>
    <xf numFmtId="0" fontId="16" fillId="24" borderId="15" xfId="68" applyFont="1" applyFill="1" applyBorder="1" applyAlignment="1">
      <alignment horizontal="center" vertical="center" textRotation="90"/>
      <protection/>
    </xf>
    <xf numFmtId="0" fontId="55" fillId="0" borderId="16" xfId="68" applyFont="1" applyBorder="1" applyAlignment="1">
      <alignment horizontal="center"/>
      <protection/>
    </xf>
    <xf numFmtId="0" fontId="55" fillId="0" borderId="31" xfId="68" applyFont="1" applyBorder="1" applyAlignment="1">
      <alignment horizontal="center"/>
      <protection/>
    </xf>
    <xf numFmtId="0" fontId="2" fillId="24" borderId="15" xfId="68" applyFont="1" applyFill="1" applyBorder="1" applyAlignment="1">
      <alignment horizontal="left" vertical="center" wrapText="1"/>
      <protection/>
    </xf>
    <xf numFmtId="0" fontId="2" fillId="24" borderId="14" xfId="68" applyFont="1" applyFill="1" applyBorder="1" applyAlignment="1">
      <alignment horizontal="left" vertical="center"/>
      <protection/>
    </xf>
    <xf numFmtId="0" fontId="2" fillId="24" borderId="19" xfId="68" applyFont="1" applyFill="1" applyBorder="1" applyAlignment="1">
      <alignment horizontal="left" vertical="center" wrapText="1"/>
      <protection/>
    </xf>
    <xf numFmtId="0" fontId="7" fillId="6" borderId="11" xfId="68" applyFont="1" applyFill="1" applyBorder="1" applyAlignment="1">
      <alignment horizontal="center" vertical="center" wrapText="1"/>
      <protection/>
    </xf>
    <xf numFmtId="0" fontId="7" fillId="6" borderId="25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 applyProtection="1">
      <alignment horizontal="center" vertical="center" wrapText="1"/>
      <protection/>
    </xf>
    <xf numFmtId="0" fontId="7" fillId="6" borderId="24" xfId="68" applyFont="1" applyFill="1" applyBorder="1" applyAlignment="1">
      <alignment horizontal="center" vertical="center" wrapText="1"/>
      <protection/>
    </xf>
    <xf numFmtId="0" fontId="7" fillId="6" borderId="25" xfId="68" applyFont="1" applyFill="1" applyBorder="1" applyAlignment="1">
      <alignment horizontal="center" vertical="center" wrapText="1"/>
      <protection/>
    </xf>
    <xf numFmtId="0" fontId="0" fillId="6" borderId="10" xfId="68" applyFont="1" applyFill="1" applyBorder="1" applyAlignment="1">
      <alignment horizontal="center"/>
      <protection/>
    </xf>
    <xf numFmtId="0" fontId="7" fillId="6" borderId="15" xfId="68" applyFont="1" applyFill="1" applyBorder="1" applyAlignment="1">
      <alignment horizontal="center" vertical="center"/>
      <protection/>
    </xf>
    <xf numFmtId="0" fontId="7" fillId="6" borderId="16" xfId="68" applyFont="1" applyFill="1" applyBorder="1" applyAlignment="1">
      <alignment horizontal="center" vertical="center"/>
      <protection/>
    </xf>
    <xf numFmtId="0" fontId="7" fillId="6" borderId="14" xfId="68" applyFont="1" applyFill="1" applyBorder="1" applyAlignment="1">
      <alignment horizontal="center" vertical="center"/>
      <protection/>
    </xf>
    <xf numFmtId="0" fontId="7" fillId="6" borderId="15" xfId="68" applyFont="1" applyFill="1" applyBorder="1" applyAlignment="1">
      <alignment horizontal="center" vertical="center" wrapText="1"/>
      <protection/>
    </xf>
    <xf numFmtId="0" fontId="7" fillId="6" borderId="10" xfId="68" applyFont="1" applyFill="1" applyBorder="1" applyAlignment="1">
      <alignment horizontal="center" vertical="top" wrapText="1"/>
      <protection/>
    </xf>
    <xf numFmtId="0" fontId="7" fillId="6" borderId="24" xfId="68" applyFont="1" applyFill="1" applyBorder="1" applyAlignment="1">
      <alignment horizontal="center"/>
      <protection/>
    </xf>
    <xf numFmtId="0" fontId="7" fillId="6" borderId="25" xfId="68" applyFont="1" applyFill="1" applyBorder="1" applyAlignment="1">
      <alignment horizontal="center"/>
      <protection/>
    </xf>
    <xf numFmtId="0" fontId="7" fillId="6" borderId="11" xfId="68" applyFont="1" applyFill="1" applyBorder="1" applyAlignment="1">
      <alignment horizontal="center" vertical="center"/>
      <protection/>
    </xf>
    <xf numFmtId="0" fontId="7" fillId="6" borderId="10" xfId="68" applyFont="1" applyFill="1" applyBorder="1" applyAlignment="1">
      <alignment horizontal="center" vertical="center"/>
      <protection/>
    </xf>
    <xf numFmtId="0" fontId="16" fillId="24" borderId="19" xfId="68" applyFont="1" applyFill="1" applyBorder="1" applyAlignment="1">
      <alignment horizontal="center" vertical="center" textRotation="90" wrapText="1"/>
      <protection/>
    </xf>
    <xf numFmtId="0" fontId="16" fillId="24" borderId="16" xfId="68" applyFont="1" applyFill="1" applyBorder="1" applyAlignment="1">
      <alignment horizontal="center" vertical="center" textRotation="90" wrapText="1"/>
      <protection/>
    </xf>
    <xf numFmtId="0" fontId="16" fillId="24" borderId="31" xfId="68" applyFont="1" applyFill="1" applyBorder="1" applyAlignment="1">
      <alignment horizontal="center" vertical="center" textRotation="90" wrapText="1"/>
      <protection/>
    </xf>
    <xf numFmtId="0" fontId="10" fillId="24" borderId="19" xfId="68" applyFont="1" applyFill="1" applyBorder="1" applyAlignment="1">
      <alignment horizontal="left" vertical="center" wrapText="1"/>
      <protection/>
    </xf>
    <xf numFmtId="0" fontId="4" fillId="24" borderId="10" xfId="68" applyFont="1" applyFill="1" applyBorder="1" applyAlignment="1">
      <alignment horizontal="center" vertical="center" wrapText="1"/>
      <protection/>
    </xf>
    <xf numFmtId="0" fontId="5" fillId="24" borderId="17" xfId="68" applyFont="1" applyFill="1" applyBorder="1" applyAlignment="1">
      <alignment horizontal="center" vertical="center" wrapText="1"/>
      <protection/>
    </xf>
    <xf numFmtId="0" fontId="0" fillId="0" borderId="0" xfId="68" applyAlignment="1">
      <alignment wrapText="1"/>
      <protection/>
    </xf>
    <xf numFmtId="0" fontId="0" fillId="0" borderId="0" xfId="0" applyAlignment="1">
      <alignment/>
    </xf>
    <xf numFmtId="0" fontId="18" fillId="0" borderId="0" xfId="68" applyFont="1" applyFill="1" applyBorder="1" applyAlignment="1" applyProtection="1">
      <alignment horizontal="left"/>
      <protection/>
    </xf>
    <xf numFmtId="0" fontId="2" fillId="24" borderId="18" xfId="68" applyFont="1" applyFill="1" applyBorder="1" applyAlignment="1">
      <alignment horizontal="left" vertical="center" wrapText="1"/>
      <protection/>
    </xf>
    <xf numFmtId="0" fontId="2" fillId="24" borderId="10" xfId="68" applyFont="1" applyFill="1" applyBorder="1" applyAlignment="1">
      <alignment horizontal="left" vertical="center"/>
      <protection/>
    </xf>
    <xf numFmtId="0" fontId="69" fillId="24" borderId="10" xfId="0" applyFont="1" applyFill="1" applyBorder="1" applyAlignment="1" applyProtection="1">
      <alignment vertical="top" wrapText="1"/>
      <protection/>
    </xf>
    <xf numFmtId="0" fontId="2" fillId="0" borderId="0" xfId="60" applyFont="1" applyFill="1" applyBorder="1" applyAlignment="1" applyProtection="1">
      <alignment horizontal="center" wrapText="1"/>
      <protection/>
    </xf>
    <xf numFmtId="0" fontId="50" fillId="26" borderId="10" xfId="60" applyFont="1" applyFill="1" applyBorder="1" applyAlignment="1" applyProtection="1">
      <alignment horizontal="center" vertical="center" wrapText="1"/>
      <protection/>
    </xf>
    <xf numFmtId="0" fontId="0" fillId="0" borderId="23" xfId="60" applyBorder="1" applyAlignment="1">
      <alignment horizontal="center"/>
      <protection/>
    </xf>
    <xf numFmtId="0" fontId="0" fillId="26" borderId="10" xfId="60" applyFill="1" applyBorder="1" applyAlignment="1">
      <alignment horizontal="center" vertical="center" wrapText="1"/>
      <protection/>
    </xf>
    <xf numFmtId="0" fontId="19" fillId="26" borderId="10" xfId="60" applyFont="1" applyFill="1" applyBorder="1" applyAlignment="1">
      <alignment horizontal="center" vertical="center" wrapText="1"/>
      <protection/>
    </xf>
    <xf numFmtId="0" fontId="29" fillId="0" borderId="23" xfId="60" applyFont="1" applyBorder="1" applyAlignment="1">
      <alignment/>
      <protection/>
    </xf>
    <xf numFmtId="0" fontId="1" fillId="0" borderId="0" xfId="60" applyFont="1" applyFill="1" applyAlignment="1" applyProtection="1">
      <alignment horizontal="center"/>
      <protection/>
    </xf>
    <xf numFmtId="0" fontId="48" fillId="0" borderId="0" xfId="60" applyFont="1" applyFill="1" applyAlignment="1" applyProtection="1">
      <alignment horizontal="center" vertical="center" wrapText="1"/>
      <protection/>
    </xf>
    <xf numFmtId="0" fontId="48" fillId="0" borderId="0" xfId="60" applyFont="1" applyFill="1" applyAlignment="1" applyProtection="1">
      <alignment horizontal="center" vertical="center"/>
      <protection/>
    </xf>
    <xf numFmtId="0" fontId="16" fillId="0" borderId="23" xfId="60" applyFont="1" applyFill="1" applyBorder="1" applyAlignment="1" applyProtection="1">
      <alignment horizontal="right"/>
      <protection/>
    </xf>
    <xf numFmtId="0" fontId="28" fillId="26" borderId="10" xfId="60" applyFont="1" applyFill="1" applyBorder="1" applyAlignment="1" applyProtection="1">
      <alignment horizontal="center" vertical="center" wrapText="1"/>
      <protection/>
    </xf>
    <xf numFmtId="0" fontId="29" fillId="26" borderId="10" xfId="60" applyFont="1" applyFill="1" applyBorder="1" applyAlignment="1">
      <alignment/>
      <protection/>
    </xf>
    <xf numFmtId="0" fontId="0" fillId="0" borderId="0" xfId="61" applyFont="1" applyAlignment="1">
      <alignment horizontal="left" vertical="center" wrapText="1"/>
      <protection/>
    </xf>
    <xf numFmtId="0" fontId="16" fillId="0" borderId="0" xfId="61" applyFont="1" applyFill="1" applyAlignment="1" applyProtection="1">
      <alignment horizontal="center" vertical="center" wrapText="1"/>
      <protection/>
    </xf>
    <xf numFmtId="0" fontId="55" fillId="0" borderId="0" xfId="61" applyFont="1" applyFill="1" applyAlignment="1">
      <alignment horizontal="center" vertical="center"/>
      <protection/>
    </xf>
    <xf numFmtId="0" fontId="28" fillId="26" borderId="10" xfId="61" applyFont="1" applyFill="1" applyBorder="1" applyAlignment="1" applyProtection="1">
      <alignment horizontal="center" vertical="center" wrapText="1"/>
      <protection/>
    </xf>
    <xf numFmtId="0" fontId="28" fillId="26" borderId="10" xfId="61" applyFont="1" applyFill="1" applyBorder="1" applyAlignment="1" applyProtection="1">
      <alignment horizontal="center" vertical="center"/>
      <protection/>
    </xf>
    <xf numFmtId="0" fontId="50" fillId="26" borderId="10" xfId="61" applyFont="1" applyFill="1" applyBorder="1" applyAlignment="1" applyProtection="1">
      <alignment horizontal="center" vertical="center" wrapText="1"/>
      <protection/>
    </xf>
    <xf numFmtId="0" fontId="50" fillId="26" borderId="10" xfId="61" applyFont="1" applyFill="1" applyBorder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right"/>
      <protection/>
    </xf>
    <xf numFmtId="0" fontId="13" fillId="6" borderId="10" xfId="69" applyFont="1" applyFill="1" applyBorder="1" applyAlignment="1" applyProtection="1">
      <alignment horizontal="center" vertical="center" wrapText="1"/>
      <protection/>
    </xf>
    <xf numFmtId="0" fontId="13" fillId="6" borderId="15" xfId="69" applyFont="1" applyFill="1" applyBorder="1" applyAlignment="1" applyProtection="1">
      <alignment horizontal="center" vertical="center" wrapText="1"/>
      <protection/>
    </xf>
    <xf numFmtId="0" fontId="13" fillId="6" borderId="14" xfId="69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16" fillId="0" borderId="23" xfId="69" applyFont="1" applyFill="1" applyBorder="1" applyAlignment="1" applyProtection="1">
      <alignment horizontal="center" vertical="center" wrapText="1"/>
      <protection/>
    </xf>
    <xf numFmtId="0" fontId="15" fillId="6" borderId="11" xfId="69" applyFont="1" applyFill="1" applyBorder="1" applyAlignment="1">
      <alignment horizontal="center" vertical="center"/>
      <protection/>
    </xf>
    <xf numFmtId="0" fontId="15" fillId="6" borderId="25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 applyProtection="1">
      <alignment horizontal="center" vertical="top"/>
      <protection/>
    </xf>
    <xf numFmtId="0" fontId="2" fillId="0" borderId="11" xfId="69" applyFont="1" applyFill="1" applyBorder="1" applyAlignment="1">
      <alignment horizontal="left" vertical="center"/>
      <protection/>
    </xf>
    <xf numFmtId="0" fontId="2" fillId="0" borderId="24" xfId="69" applyFont="1" applyFill="1" applyBorder="1" applyAlignment="1">
      <alignment horizontal="left" vertical="center"/>
      <protection/>
    </xf>
    <xf numFmtId="0" fontId="2" fillId="0" borderId="25" xfId="69" applyFont="1" applyFill="1" applyBorder="1" applyAlignment="1">
      <alignment horizontal="left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5" fillId="0" borderId="23" xfId="69" applyFont="1" applyFill="1" applyBorder="1" applyAlignment="1" applyProtection="1">
      <alignment horizontal="center" vertical="center" wrapText="1"/>
      <protection/>
    </xf>
    <xf numFmtId="0" fontId="10" fillId="6" borderId="20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24" borderId="15" xfId="69" applyFont="1" applyFill="1" applyBorder="1" applyAlignment="1">
      <alignment horizontal="center" vertical="center" wrapText="1"/>
      <protection/>
    </xf>
    <xf numFmtId="0" fontId="10" fillId="24" borderId="14" xfId="69" applyFont="1" applyFill="1" applyBorder="1" applyAlignment="1">
      <alignment horizontal="center" vertical="center"/>
      <protection/>
    </xf>
    <xf numFmtId="0" fontId="10" fillId="24" borderId="15" xfId="69" applyFont="1" applyFill="1" applyBorder="1" applyAlignment="1">
      <alignment horizontal="center" vertical="center"/>
      <protection/>
    </xf>
    <xf numFmtId="0" fontId="57" fillId="24" borderId="15" xfId="56" applyFill="1" applyBorder="1" applyAlignment="1">
      <alignment horizontal="center" vertical="top" wrapText="1"/>
      <protection/>
    </xf>
    <xf numFmtId="0" fontId="57" fillId="24" borderId="16" xfId="56" applyFill="1" applyBorder="1" applyAlignment="1">
      <alignment horizontal="center" vertical="top" wrapText="1"/>
      <protection/>
    </xf>
    <xf numFmtId="0" fontId="57" fillId="24" borderId="14" xfId="56" applyFill="1" applyBorder="1" applyAlignment="1">
      <alignment horizontal="center" vertical="top" wrapText="1"/>
      <protection/>
    </xf>
    <xf numFmtId="0" fontId="4" fillId="0" borderId="0" xfId="56" applyFont="1" applyAlignment="1">
      <alignment horizontal="left" wrapText="1"/>
      <protection/>
    </xf>
    <xf numFmtId="0" fontId="4" fillId="0" borderId="0" xfId="56" applyFont="1" applyAlignment="1">
      <alignment horizontal="center" wrapText="1"/>
      <protection/>
    </xf>
    <xf numFmtId="0" fontId="10" fillId="24" borderId="15" xfId="56" applyFont="1" applyFill="1" applyBorder="1" applyAlignment="1">
      <alignment horizontal="center" vertical="center" wrapText="1"/>
      <protection/>
    </xf>
    <xf numFmtId="0" fontId="10" fillId="24" borderId="14" xfId="56" applyFont="1" applyFill="1" applyBorder="1" applyAlignment="1">
      <alignment horizontal="center" vertical="center" wrapText="1"/>
      <protection/>
    </xf>
    <xf numFmtId="0" fontId="16" fillId="0" borderId="23" xfId="70" applyFont="1" applyFill="1" applyBorder="1" applyAlignment="1" applyProtection="1">
      <alignment horizontal="center" vertical="center" wrapText="1"/>
      <protection/>
    </xf>
    <xf numFmtId="0" fontId="23" fillId="0" borderId="0" xfId="54" applyFont="1" applyBorder="1" applyAlignment="1">
      <alignment horizontal="left" wrapText="1"/>
      <protection/>
    </xf>
    <xf numFmtId="0" fontId="61" fillId="24" borderId="27" xfId="64" applyFont="1" applyFill="1" applyBorder="1" applyAlignment="1">
      <alignment horizontal="center" vertical="top" wrapText="1"/>
      <protection/>
    </xf>
    <xf numFmtId="0" fontId="61" fillId="24" borderId="28" xfId="64" applyFont="1" applyFill="1" applyBorder="1" applyAlignment="1">
      <alignment horizontal="center" vertical="top" wrapText="1"/>
      <protection/>
    </xf>
    <xf numFmtId="0" fontId="61" fillId="24" borderId="29" xfId="64" applyFont="1" applyFill="1" applyBorder="1" applyAlignment="1">
      <alignment horizontal="center" vertical="top" wrapText="1"/>
      <protection/>
    </xf>
    <xf numFmtId="0" fontId="61" fillId="24" borderId="30" xfId="64" applyFont="1" applyFill="1" applyBorder="1" applyAlignment="1">
      <alignment horizontal="center" vertical="top" wrapText="1"/>
      <protection/>
    </xf>
    <xf numFmtId="0" fontId="62" fillId="29" borderId="27" xfId="64" applyFont="1" applyFill="1" applyBorder="1" applyAlignment="1">
      <alignment horizontal="center" vertical="top" wrapText="1"/>
      <protection/>
    </xf>
    <xf numFmtId="0" fontId="62" fillId="29" borderId="28" xfId="64" applyFont="1" applyFill="1" applyBorder="1" applyAlignment="1">
      <alignment horizontal="center" vertical="top" wrapText="1"/>
      <protection/>
    </xf>
    <xf numFmtId="0" fontId="62" fillId="29" borderId="29" xfId="64" applyFont="1" applyFill="1" applyBorder="1" applyAlignment="1">
      <alignment horizontal="center" vertical="top" wrapText="1"/>
      <protection/>
    </xf>
    <xf numFmtId="0" fontId="62" fillId="29" borderId="30" xfId="64" applyFont="1" applyFill="1" applyBorder="1" applyAlignment="1">
      <alignment horizontal="center" vertical="top" wrapText="1"/>
      <protection/>
    </xf>
    <xf numFmtId="0" fontId="61" fillId="24" borderId="16" xfId="64" applyFont="1" applyFill="1" applyBorder="1" applyAlignment="1">
      <alignment horizontal="center" vertical="center" wrapText="1"/>
      <protection/>
    </xf>
    <xf numFmtId="0" fontId="61" fillId="24" borderId="14" xfId="64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left" wrapText="1"/>
      <protection/>
    </xf>
    <xf numFmtId="0" fontId="69" fillId="0" borderId="0" xfId="64" applyFont="1" applyFill="1" applyBorder="1" applyAlignment="1">
      <alignment horizontal="left" vertical="top" wrapText="1"/>
      <protection/>
    </xf>
    <xf numFmtId="0" fontId="59" fillId="0" borderId="23" xfId="64" applyFont="1" applyFill="1" applyBorder="1" applyAlignment="1">
      <alignment horizontal="center" vertical="center" wrapText="1"/>
      <protection/>
    </xf>
    <xf numFmtId="0" fontId="60" fillId="24" borderId="10" xfId="64" applyFont="1" applyFill="1" applyBorder="1" applyAlignment="1">
      <alignment horizontal="center" vertical="center" wrapText="1"/>
      <protection/>
    </xf>
    <xf numFmtId="0" fontId="62" fillId="29" borderId="10" xfId="64" applyFont="1" applyFill="1" applyBorder="1" applyAlignment="1">
      <alignment horizontal="center" vertical="center" wrapText="1"/>
      <protection/>
    </xf>
    <xf numFmtId="0" fontId="61" fillId="24" borderId="11" xfId="64" applyFont="1" applyFill="1" applyBorder="1" applyAlignment="1">
      <alignment horizontal="center" vertical="center" wrapText="1"/>
      <protection/>
    </xf>
    <xf numFmtId="0" fontId="61" fillId="24" borderId="24" xfId="64" applyFont="1" applyFill="1" applyBorder="1" applyAlignment="1">
      <alignment horizontal="center" vertical="center" wrapText="1"/>
      <protection/>
    </xf>
    <xf numFmtId="0" fontId="61" fillId="24" borderId="25" xfId="64" applyFont="1" applyFill="1" applyBorder="1" applyAlignment="1">
      <alignment horizontal="center" vertic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20" fillId="0" borderId="0" xfId="53" applyFont="1" applyAlignment="1">
      <alignment horizontal="left" wrapText="1"/>
      <protection/>
    </xf>
    <xf numFmtId="0" fontId="69" fillId="0" borderId="0" xfId="53" applyFont="1" applyFill="1" applyBorder="1" applyAlignment="1">
      <alignment horizontal="left" vertical="top" wrapText="1"/>
      <protection/>
    </xf>
    <xf numFmtId="0" fontId="74" fillId="0" borderId="0" xfId="53" applyFont="1" applyFill="1" applyBorder="1" applyAlignment="1">
      <alignment horizontal="center" vertical="center" wrapText="1"/>
      <protection/>
    </xf>
    <xf numFmtId="0" fontId="74" fillId="0" borderId="34" xfId="53" applyFont="1" applyFill="1" applyBorder="1" applyAlignment="1">
      <alignment horizontal="center" vertical="center" wrapText="1"/>
      <protection/>
    </xf>
    <xf numFmtId="0" fontId="13" fillId="24" borderId="10" xfId="65" applyFont="1" applyFill="1" applyBorder="1" applyAlignment="1" applyProtection="1">
      <alignment horizontal="center" vertical="center" wrapText="1"/>
      <protection/>
    </xf>
    <xf numFmtId="0" fontId="13" fillId="24" borderId="11" xfId="65" applyFont="1" applyFill="1" applyBorder="1" applyAlignment="1" applyProtection="1">
      <alignment horizontal="center" vertical="center" wrapText="1"/>
      <protection/>
    </xf>
    <xf numFmtId="0" fontId="13" fillId="24" borderId="25" xfId="65" applyFont="1" applyFill="1" applyBorder="1" applyAlignment="1" applyProtection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13" fillId="24" borderId="15" xfId="65" applyFont="1" applyFill="1" applyBorder="1" applyAlignment="1" applyProtection="1">
      <alignment horizontal="center" vertical="center" wrapText="1"/>
      <protection/>
    </xf>
    <xf numFmtId="0" fontId="13" fillId="24" borderId="16" xfId="6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6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Alignment="1" applyProtection="1">
      <alignment horizontal="center" vertical="center"/>
      <protection/>
    </xf>
    <xf numFmtId="0" fontId="13" fillId="24" borderId="11" xfId="65" applyFont="1" applyFill="1" applyBorder="1" applyAlignment="1" applyProtection="1">
      <alignment horizontal="center" vertical="center"/>
      <protection/>
    </xf>
    <xf numFmtId="0" fontId="13" fillId="24" borderId="24" xfId="65" applyFont="1" applyFill="1" applyBorder="1" applyAlignment="1" applyProtection="1">
      <alignment horizontal="center" vertical="center"/>
      <protection/>
    </xf>
    <xf numFmtId="0" fontId="13" fillId="24" borderId="25" xfId="65" applyFont="1" applyFill="1" applyBorder="1" applyAlignment="1" applyProtection="1">
      <alignment horizontal="center" vertical="center"/>
      <protection/>
    </xf>
    <xf numFmtId="0" fontId="61" fillId="6" borderId="10" xfId="53" applyFont="1" applyFill="1" applyBorder="1" applyAlignment="1">
      <alignment horizontal="center" vertical="center" wrapText="1"/>
      <protection/>
    </xf>
    <xf numFmtId="0" fontId="68" fillId="0" borderId="0" xfId="53" applyFont="1" applyAlignment="1">
      <alignment horizontal="right" wrapText="1"/>
      <protection/>
    </xf>
    <xf numFmtId="0" fontId="71" fillId="0" borderId="0" xfId="53" applyFont="1" applyFill="1" applyBorder="1" applyAlignment="1">
      <alignment horizontal="center" vertical="center" wrapText="1"/>
      <protection/>
    </xf>
    <xf numFmtId="0" fontId="61" fillId="6" borderId="15" xfId="53" applyFont="1" applyFill="1" applyBorder="1" applyAlignment="1">
      <alignment horizontal="center" vertical="center" wrapText="1"/>
      <protection/>
    </xf>
    <xf numFmtId="0" fontId="61" fillId="26" borderId="14" xfId="53" applyFont="1" applyFill="1" applyBorder="1" applyAlignment="1">
      <alignment horizontal="center" vertical="center" wrapText="1"/>
      <protection/>
    </xf>
    <xf numFmtId="0" fontId="2" fillId="30" borderId="10" xfId="59" applyFont="1" applyFill="1" applyBorder="1" applyAlignment="1" applyProtection="1">
      <alignment horizontal="right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5" xfId="59"/>
    <cellStyle name="Обычный_Копия Работы по ССД ВО (03 12 2010) - предложения воробьева" xfId="60"/>
    <cellStyle name="Обычный_Корректировка работ по форме 8 (табл 2) в ССД ВО" xfId="61"/>
    <cellStyle name="Обычный_Поступления в ФБ и субъект от ФАС за 10 мес" xfId="62"/>
    <cellStyle name="Обычный_проекты новых форм" xfId="63"/>
    <cellStyle name="Обычный_Формы сбора на ПСД_2010" xfId="64"/>
    <cellStyle name="Обычный_ШАБЛОН ф 14" xfId="65"/>
    <cellStyle name="Обычный_ШАБЛОН ф 2" xfId="66"/>
    <cellStyle name="Обычный_ШАБЛОН ф 3" xfId="67"/>
    <cellStyle name="Обычный_ШАБЛОН ф 5" xfId="68"/>
    <cellStyle name="Обычный_ШАБЛОН ф 9 (последний вариант)" xfId="69"/>
    <cellStyle name="Обычный_Шаблон ф 9-а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sserv\&#1087;&#1083;&#1072;&#1090;&#1086;&#1085;&#1086;&#1074;&#1072;%20&#1089;&#1102;\&#1057;&#1090;&#1072;&#1090;&#1080;&#1089;&#1090;&#1080;&#1082;&#1072;\&#1092;&#1086;&#1088;&#1084;&#1072;%207-1%20&#1079;&#1072;%202006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72;&#1103;%20&#1076;&#1083;&#1103;%20&#1089;&#1074;&#1086;&#1076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%20&#1092;&#1086;&#1088;&#1084;%20(&#1040;&#1055;-&#1087;&#1086;&#1088;&#1090;&#1072;&#1083;)%20&#1054;&#1040;&#1050;%20&#1044;&#1091;&#1088;&#1072;&#1077;&#1074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77;%20&#1090;&#1072;&#1073;&#1083;&#1080;&#1094;&#1099;%20&#1089;&#1073;&#1086;&#1088;&#1072;%20&#1054;&#1045;&#1052;%20&#1080;%20&#1056;%20&#1079;&#1072;%20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.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ЕМИР"/>
      <sheetName val="ОАК"/>
      <sheetName val="СВОД"/>
    </sheetNames>
    <sheetDataSet>
      <sheetData sheetId="0">
        <row r="9">
          <cell r="C9">
            <v>14</v>
          </cell>
          <cell r="E9">
            <v>14</v>
          </cell>
        </row>
        <row r="12">
          <cell r="C12">
            <v>8</v>
          </cell>
          <cell r="E12">
            <v>8</v>
          </cell>
        </row>
        <row r="13">
          <cell r="C13">
            <v>15</v>
          </cell>
          <cell r="E13">
            <v>10</v>
          </cell>
          <cell r="F13">
            <v>5</v>
          </cell>
          <cell r="I13">
            <v>5</v>
          </cell>
          <cell r="K13">
            <v>5</v>
          </cell>
          <cell r="L13">
            <v>5</v>
          </cell>
        </row>
        <row r="14">
          <cell r="E14">
            <v>9</v>
          </cell>
          <cell r="P14">
            <v>1</v>
          </cell>
        </row>
        <row r="19">
          <cell r="C19">
            <v>1</v>
          </cell>
          <cell r="E19">
            <v>1</v>
          </cell>
        </row>
        <row r="20">
          <cell r="C20">
            <v>10</v>
          </cell>
          <cell r="E20">
            <v>6</v>
          </cell>
          <cell r="F20">
            <v>4</v>
          </cell>
          <cell r="H20">
            <v>2</v>
          </cell>
          <cell r="I20">
            <v>6</v>
          </cell>
          <cell r="J20">
            <v>1</v>
          </cell>
          <cell r="K20">
            <v>5</v>
          </cell>
          <cell r="L20">
            <v>1</v>
          </cell>
          <cell r="O20">
            <v>4</v>
          </cell>
          <cell r="Q20">
            <v>3</v>
          </cell>
          <cell r="R20">
            <v>1</v>
          </cell>
        </row>
        <row r="22">
          <cell r="C22">
            <v>39</v>
          </cell>
          <cell r="E22">
            <v>32</v>
          </cell>
          <cell r="F22">
            <v>7</v>
          </cell>
          <cell r="H22">
            <v>3</v>
          </cell>
          <cell r="I22">
            <v>10</v>
          </cell>
          <cell r="J22">
            <v>2</v>
          </cell>
          <cell r="K22">
            <v>8</v>
          </cell>
          <cell r="L22">
            <v>3</v>
          </cell>
          <cell r="O22">
            <v>4</v>
          </cell>
          <cell r="P22">
            <v>1</v>
          </cell>
          <cell r="Q22">
            <v>3</v>
          </cell>
          <cell r="R22">
            <v>1</v>
          </cell>
        </row>
        <row r="49">
          <cell r="C49">
            <v>1</v>
          </cell>
          <cell r="F49">
            <v>1</v>
          </cell>
          <cell r="I49">
            <v>1</v>
          </cell>
          <cell r="K49">
            <v>1</v>
          </cell>
        </row>
        <row r="70">
          <cell r="C70">
            <v>1</v>
          </cell>
          <cell r="E70">
            <v>1</v>
          </cell>
        </row>
        <row r="72">
          <cell r="C72">
            <v>1</v>
          </cell>
          <cell r="F72">
            <v>1</v>
          </cell>
          <cell r="I72">
            <v>1</v>
          </cell>
          <cell r="K72">
            <v>1</v>
          </cell>
          <cell r="O72">
            <v>1</v>
          </cell>
          <cell r="R72">
            <v>1</v>
          </cell>
        </row>
        <row r="76">
          <cell r="H76">
            <v>1</v>
          </cell>
          <cell r="I76">
            <v>1</v>
          </cell>
          <cell r="K76">
            <v>1</v>
          </cell>
          <cell r="O76">
            <v>2</v>
          </cell>
          <cell r="R76">
            <v>2</v>
          </cell>
        </row>
        <row r="78">
          <cell r="C78">
            <v>5</v>
          </cell>
          <cell r="E78">
            <v>5</v>
          </cell>
        </row>
        <row r="79">
          <cell r="C79">
            <v>1</v>
          </cell>
          <cell r="E79">
            <v>1</v>
          </cell>
        </row>
        <row r="80">
          <cell r="C80">
            <v>4</v>
          </cell>
          <cell r="E80">
            <v>4</v>
          </cell>
        </row>
        <row r="85">
          <cell r="C85">
            <v>2</v>
          </cell>
          <cell r="E85">
            <v>2</v>
          </cell>
          <cell r="I85">
            <v>0</v>
          </cell>
          <cell r="O85">
            <v>0</v>
          </cell>
        </row>
        <row r="86">
          <cell r="I86">
            <v>0</v>
          </cell>
          <cell r="O86">
            <v>0</v>
          </cell>
        </row>
        <row r="87">
          <cell r="C87">
            <v>0</v>
          </cell>
          <cell r="I87">
            <v>0</v>
          </cell>
          <cell r="O87">
            <v>0</v>
          </cell>
        </row>
        <row r="88">
          <cell r="I88">
            <v>0</v>
          </cell>
          <cell r="O88">
            <v>0</v>
          </cell>
        </row>
        <row r="89">
          <cell r="C89">
            <v>0</v>
          </cell>
          <cell r="I89">
            <v>0</v>
          </cell>
          <cell r="O89">
            <v>0</v>
          </cell>
        </row>
        <row r="90">
          <cell r="C90">
            <v>0</v>
          </cell>
          <cell r="I90">
            <v>0</v>
          </cell>
          <cell r="O90">
            <v>0</v>
          </cell>
        </row>
      </sheetData>
      <sheetData sheetId="1">
        <row r="9">
          <cell r="C9">
            <v>10</v>
          </cell>
          <cell r="E9">
            <v>10</v>
          </cell>
          <cell r="H9">
            <v>2</v>
          </cell>
          <cell r="I9">
            <v>2</v>
          </cell>
          <cell r="K9">
            <v>2</v>
          </cell>
          <cell r="O9">
            <v>2</v>
          </cell>
          <cell r="Q9">
            <v>2</v>
          </cell>
        </row>
        <row r="12">
          <cell r="C12">
            <v>4</v>
          </cell>
          <cell r="E12">
            <v>4</v>
          </cell>
          <cell r="P12">
            <v>1</v>
          </cell>
        </row>
        <row r="13">
          <cell r="C13">
            <v>1</v>
          </cell>
          <cell r="E13">
            <v>1</v>
          </cell>
        </row>
        <row r="14">
          <cell r="E14">
            <v>1</v>
          </cell>
          <cell r="P14">
            <v>3</v>
          </cell>
        </row>
        <row r="15">
          <cell r="C15">
            <v>2</v>
          </cell>
          <cell r="E15">
            <v>1</v>
          </cell>
          <cell r="F15">
            <v>1</v>
          </cell>
          <cell r="H15">
            <v>1</v>
          </cell>
          <cell r="I15">
            <v>2</v>
          </cell>
          <cell r="K15">
            <v>2</v>
          </cell>
          <cell r="O15">
            <v>2</v>
          </cell>
          <cell r="Q15">
            <v>2</v>
          </cell>
        </row>
        <row r="19">
          <cell r="C19">
            <v>1</v>
          </cell>
          <cell r="E19">
            <v>1</v>
          </cell>
        </row>
        <row r="20">
          <cell r="C20">
            <v>1</v>
          </cell>
          <cell r="F20">
            <v>1</v>
          </cell>
          <cell r="I20">
            <v>1</v>
          </cell>
          <cell r="K20">
            <v>1</v>
          </cell>
          <cell r="L20">
            <v>1</v>
          </cell>
          <cell r="P20">
            <v>2</v>
          </cell>
        </row>
        <row r="22">
          <cell r="C22">
            <v>5</v>
          </cell>
          <cell r="E22">
            <v>5</v>
          </cell>
          <cell r="P22">
            <v>1</v>
          </cell>
        </row>
        <row r="24">
          <cell r="C24">
            <v>3</v>
          </cell>
          <cell r="E24">
            <v>2</v>
          </cell>
          <cell r="F24">
            <v>1</v>
          </cell>
          <cell r="I24">
            <v>1</v>
          </cell>
          <cell r="J24">
            <v>1</v>
          </cell>
        </row>
        <row r="28">
          <cell r="C28">
            <v>1</v>
          </cell>
          <cell r="E28">
            <v>1</v>
          </cell>
        </row>
        <row r="29">
          <cell r="P29">
            <v>1</v>
          </cell>
        </row>
        <row r="32">
          <cell r="H32">
            <v>1</v>
          </cell>
          <cell r="I32">
            <v>1</v>
          </cell>
          <cell r="K32">
            <v>1</v>
          </cell>
          <cell r="O32">
            <v>3</v>
          </cell>
          <cell r="Q32">
            <v>3</v>
          </cell>
        </row>
        <row r="33">
          <cell r="C33">
            <v>3</v>
          </cell>
          <cell r="E33">
            <v>2</v>
          </cell>
          <cell r="F33">
            <v>1</v>
          </cell>
          <cell r="I33">
            <v>1</v>
          </cell>
          <cell r="K33">
            <v>1</v>
          </cell>
          <cell r="L33">
            <v>1</v>
          </cell>
        </row>
        <row r="39">
          <cell r="C39">
            <v>3</v>
          </cell>
          <cell r="E39">
            <v>2</v>
          </cell>
          <cell r="F39">
            <v>1</v>
          </cell>
          <cell r="I39">
            <v>1</v>
          </cell>
          <cell r="J39">
            <v>1</v>
          </cell>
        </row>
        <row r="45">
          <cell r="C45">
            <v>2</v>
          </cell>
          <cell r="E45">
            <v>2</v>
          </cell>
        </row>
        <row r="51">
          <cell r="C51">
            <v>1</v>
          </cell>
          <cell r="E51">
            <v>1</v>
          </cell>
        </row>
        <row r="57">
          <cell r="C57">
            <v>5</v>
          </cell>
          <cell r="E57">
            <v>4</v>
          </cell>
          <cell r="F57">
            <v>1</v>
          </cell>
          <cell r="I57">
            <v>1</v>
          </cell>
          <cell r="K57">
            <v>1</v>
          </cell>
          <cell r="O57">
            <v>1</v>
          </cell>
          <cell r="P57">
            <v>1</v>
          </cell>
          <cell r="Q57">
            <v>1</v>
          </cell>
        </row>
        <row r="60">
          <cell r="C60">
            <v>5</v>
          </cell>
          <cell r="E60">
            <v>4</v>
          </cell>
          <cell r="F60">
            <v>1</v>
          </cell>
          <cell r="I60">
            <v>1</v>
          </cell>
          <cell r="K60">
            <v>1</v>
          </cell>
          <cell r="O60">
            <v>1</v>
          </cell>
          <cell r="Q60">
            <v>1</v>
          </cell>
        </row>
        <row r="65">
          <cell r="H65">
            <v>1</v>
          </cell>
          <cell r="I65">
            <v>1</v>
          </cell>
          <cell r="K65">
            <v>1</v>
          </cell>
          <cell r="O65">
            <v>1</v>
          </cell>
          <cell r="Q65">
            <v>1</v>
          </cell>
        </row>
        <row r="72">
          <cell r="C72">
            <v>8</v>
          </cell>
          <cell r="E72">
            <v>7</v>
          </cell>
          <cell r="F72">
            <v>1</v>
          </cell>
          <cell r="H72">
            <v>25</v>
          </cell>
          <cell r="I72">
            <v>26</v>
          </cell>
          <cell r="L72">
            <v>3</v>
          </cell>
          <cell r="O72">
            <v>27</v>
          </cell>
          <cell r="Q72">
            <v>27</v>
          </cell>
        </row>
        <row r="79">
          <cell r="C79">
            <v>4</v>
          </cell>
          <cell r="F79">
            <v>4</v>
          </cell>
          <cell r="H79">
            <v>1</v>
          </cell>
          <cell r="I79">
            <v>5</v>
          </cell>
          <cell r="K79">
            <v>5</v>
          </cell>
          <cell r="O79">
            <v>6</v>
          </cell>
          <cell r="Q79">
            <v>4</v>
          </cell>
          <cell r="R79">
            <v>2</v>
          </cell>
        </row>
        <row r="82">
          <cell r="P82">
            <v>1</v>
          </cell>
        </row>
        <row r="83">
          <cell r="C83">
            <v>2</v>
          </cell>
          <cell r="F83">
            <v>2</v>
          </cell>
          <cell r="I83">
            <v>2</v>
          </cell>
          <cell r="K83">
            <v>2</v>
          </cell>
          <cell r="O83">
            <v>2</v>
          </cell>
          <cell r="Q83">
            <v>2</v>
          </cell>
        </row>
        <row r="84">
          <cell r="C84">
            <v>3</v>
          </cell>
          <cell r="F84">
            <v>3</v>
          </cell>
          <cell r="I84">
            <v>3</v>
          </cell>
          <cell r="K84">
            <v>3</v>
          </cell>
          <cell r="O84">
            <v>3</v>
          </cell>
          <cell r="Q84">
            <v>3</v>
          </cell>
        </row>
        <row r="86">
          <cell r="P86">
            <v>1</v>
          </cell>
        </row>
        <row r="88">
          <cell r="C88">
            <v>53</v>
          </cell>
          <cell r="E88">
            <v>25</v>
          </cell>
          <cell r="F88">
            <v>28</v>
          </cell>
          <cell r="I88">
            <v>28</v>
          </cell>
          <cell r="J88">
            <v>1</v>
          </cell>
          <cell r="K88">
            <v>27</v>
          </cell>
          <cell r="M88">
            <v>17</v>
          </cell>
          <cell r="O88">
            <v>25</v>
          </cell>
          <cell r="P88">
            <v>1</v>
          </cell>
          <cell r="Q88">
            <v>9</v>
          </cell>
          <cell r="S88">
            <v>16</v>
          </cell>
        </row>
        <row r="91">
          <cell r="C91">
            <v>6</v>
          </cell>
          <cell r="E91">
            <v>4</v>
          </cell>
          <cell r="F91">
            <v>2</v>
          </cell>
          <cell r="H91">
            <v>1</v>
          </cell>
          <cell r="I91">
            <v>3</v>
          </cell>
          <cell r="K91">
            <v>3</v>
          </cell>
          <cell r="L91">
            <v>1</v>
          </cell>
          <cell r="O91">
            <v>0</v>
          </cell>
        </row>
        <row r="92">
          <cell r="C92">
            <v>0</v>
          </cell>
          <cell r="I92">
            <v>0</v>
          </cell>
          <cell r="O92">
            <v>0</v>
          </cell>
        </row>
        <row r="93">
          <cell r="C93">
            <v>0</v>
          </cell>
          <cell r="I93">
            <v>0</v>
          </cell>
          <cell r="O93">
            <v>0</v>
          </cell>
        </row>
        <row r="94">
          <cell r="I94">
            <v>0</v>
          </cell>
          <cell r="O94">
            <v>0</v>
          </cell>
        </row>
        <row r="96">
          <cell r="C96">
            <v>0</v>
          </cell>
        </row>
        <row r="97">
          <cell r="C97">
            <v>0</v>
          </cell>
          <cell r="I97">
            <v>0</v>
          </cell>
          <cell r="O9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форма №2"/>
      <sheetName val="форма №3"/>
      <sheetName val="форма №4"/>
      <sheetName val="Форма №5"/>
      <sheetName val="форма №8 (Табл 1)"/>
      <sheetName val="форма №8 (Табл 2)"/>
      <sheetName val="форма № 9"/>
      <sheetName val="табл 1 к форме №9"/>
      <sheetName val="табл 2 к форме № 9"/>
      <sheetName val="форма №9а"/>
      <sheetName val="форма №10"/>
      <sheetName val="форма №13"/>
      <sheetName val="форма №14"/>
      <sheetName val="Форма 14а"/>
    </sheetNames>
    <sheetDataSet>
      <sheetData sheetId="5">
        <row r="11">
          <cell r="F1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(продолжение)"/>
      <sheetName val="Табл 1 к ф.1"/>
      <sheetName val="Табл 2 к ф.1"/>
      <sheetName val="Табл 3 к ф.1(часть1)"/>
      <sheetName val="Табл 3 к ф.1(часть2)"/>
      <sheetName val="Табл 4 к ф.1"/>
      <sheetName val="Табл 5 к ф.1"/>
      <sheetName val="табл 6 к ф.1"/>
      <sheetName val="табл 7 к ф.1"/>
      <sheetName val="Форма 2"/>
      <sheetName val="Форма 3"/>
      <sheetName val="Форма 4"/>
      <sheetName val="Форма 4(продолжение)"/>
      <sheetName val="Форма 5"/>
      <sheetName val="Форма 8"/>
      <sheetName val="Форма 9"/>
      <sheetName val="Табл 1 к ф.9"/>
      <sheetName val="Табл 2 к ф.9"/>
      <sheetName val="Форма 9а"/>
      <sheetName val="Форма 10"/>
      <sheetName val="форма №13"/>
      <sheetName val="Форма 14"/>
      <sheetName val="Форма 14а"/>
    </sheetNames>
    <sheetDataSet>
      <sheetData sheetId="7">
        <row r="11">
          <cell r="F11">
            <v>5</v>
          </cell>
        </row>
      </sheetData>
      <sheetData sheetId="8">
        <row r="10">
          <cell r="B10">
            <v>1</v>
          </cell>
        </row>
      </sheetData>
      <sheetData sheetId="9">
        <row r="10">
          <cell r="C10">
            <v>1</v>
          </cell>
          <cell r="D10">
            <v>1</v>
          </cell>
          <cell r="E10">
            <v>2</v>
          </cell>
          <cell r="G10">
            <v>1</v>
          </cell>
          <cell r="H10">
            <v>1</v>
          </cell>
          <cell r="J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9"/>
      <sheetName val="форма № 9"/>
    </sheetNames>
    <sheetDataSet>
      <sheetData sheetId="0">
        <row r="35">
          <cell r="E35">
            <v>3</v>
          </cell>
          <cell r="H35">
            <v>3</v>
          </cell>
          <cell r="I35">
            <v>4033</v>
          </cell>
          <cell r="J35">
            <v>1</v>
          </cell>
          <cell r="K35">
            <v>2</v>
          </cell>
          <cell r="L35">
            <v>1</v>
          </cell>
          <cell r="P35">
            <v>4033</v>
          </cell>
          <cell r="Q35">
            <v>1060</v>
          </cell>
          <cell r="S35">
            <v>1</v>
          </cell>
          <cell r="T35">
            <v>2</v>
          </cell>
        </row>
        <row r="36">
          <cell r="E36">
            <v>10</v>
          </cell>
          <cell r="G36">
            <v>3</v>
          </cell>
          <cell r="H36">
            <v>7</v>
          </cell>
          <cell r="I36">
            <v>8634</v>
          </cell>
          <cell r="J36">
            <v>4</v>
          </cell>
          <cell r="K36">
            <v>4</v>
          </cell>
          <cell r="L36">
            <v>2</v>
          </cell>
          <cell r="M36">
            <v>1</v>
          </cell>
          <cell r="P36">
            <v>8634</v>
          </cell>
          <cell r="Q36">
            <v>20725</v>
          </cell>
          <cell r="S36">
            <v>2</v>
          </cell>
          <cell r="T36">
            <v>5</v>
          </cell>
        </row>
        <row r="59">
          <cell r="E59">
            <v>3</v>
          </cell>
          <cell r="H59">
            <v>3</v>
          </cell>
          <cell r="I59">
            <v>420</v>
          </cell>
          <cell r="K59">
            <v>2</v>
          </cell>
          <cell r="L59">
            <v>1</v>
          </cell>
          <cell r="P59">
            <v>420</v>
          </cell>
          <cell r="Q59">
            <v>120</v>
          </cell>
          <cell r="S59">
            <v>1</v>
          </cell>
          <cell r="T59">
            <v>2</v>
          </cell>
        </row>
        <row r="60">
          <cell r="E60">
            <v>1</v>
          </cell>
          <cell r="H60">
            <v>1</v>
          </cell>
          <cell r="I60">
            <v>300</v>
          </cell>
          <cell r="L60">
            <v>1</v>
          </cell>
          <cell r="P60">
            <v>300</v>
          </cell>
          <cell r="T60">
            <v>1</v>
          </cell>
        </row>
        <row r="77">
          <cell r="E77">
            <v>2</v>
          </cell>
          <cell r="H77">
            <v>2</v>
          </cell>
          <cell r="I77">
            <v>600</v>
          </cell>
          <cell r="M77">
            <v>2</v>
          </cell>
          <cell r="N77">
            <v>1</v>
          </cell>
          <cell r="P77">
            <v>600</v>
          </cell>
          <cell r="T77">
            <v>2</v>
          </cell>
        </row>
        <row r="102">
          <cell r="E102">
            <v>0</v>
          </cell>
          <cell r="F102" t="str">
            <v>Х</v>
          </cell>
          <cell r="H102">
            <v>0</v>
          </cell>
          <cell r="R102" t="str">
            <v>Х</v>
          </cell>
        </row>
        <row r="103">
          <cell r="E103">
            <v>1</v>
          </cell>
          <cell r="F103" t="str">
            <v>Х</v>
          </cell>
          <cell r="G103">
            <v>1</v>
          </cell>
          <cell r="H103">
            <v>0</v>
          </cell>
          <cell r="J103">
            <v>4</v>
          </cell>
          <cell r="Q103">
            <v>82</v>
          </cell>
          <cell r="R103" t="str">
            <v>Х</v>
          </cell>
          <cell r="T103" t="str">
            <v>Х</v>
          </cell>
        </row>
        <row r="110">
          <cell r="E110">
            <v>22</v>
          </cell>
          <cell r="G110">
            <v>10</v>
          </cell>
          <cell r="H110">
            <v>12</v>
          </cell>
          <cell r="I110">
            <v>3600</v>
          </cell>
          <cell r="J110">
            <v>2</v>
          </cell>
          <cell r="K110">
            <v>4</v>
          </cell>
          <cell r="L110">
            <v>1</v>
          </cell>
          <cell r="M110">
            <v>7</v>
          </cell>
          <cell r="N110">
            <v>9</v>
          </cell>
          <cell r="P110">
            <v>2100</v>
          </cell>
          <cell r="Q110">
            <v>1510</v>
          </cell>
          <cell r="T110">
            <v>12</v>
          </cell>
        </row>
        <row r="121">
          <cell r="E121">
            <v>2</v>
          </cell>
          <cell r="H121">
            <v>2</v>
          </cell>
          <cell r="I121">
            <v>19465</v>
          </cell>
          <cell r="M121">
            <v>2</v>
          </cell>
          <cell r="N121">
            <v>2</v>
          </cell>
          <cell r="O121">
            <v>2</v>
          </cell>
        </row>
        <row r="132">
          <cell r="E132">
            <v>9</v>
          </cell>
          <cell r="G132">
            <v>4</v>
          </cell>
          <cell r="H132">
            <v>5</v>
          </cell>
          <cell r="I132">
            <v>75</v>
          </cell>
          <cell r="K132">
            <v>4</v>
          </cell>
          <cell r="L132">
            <v>1</v>
          </cell>
          <cell r="N132">
            <v>1</v>
          </cell>
          <cell r="P132">
            <v>75</v>
          </cell>
          <cell r="Q132">
            <v>90</v>
          </cell>
          <cell r="S13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1"/>
  <sheetViews>
    <sheetView showZeros="0" tabSelected="1" zoomScaleSheetLayoutView="75" zoomScalePageLayoutView="0" workbookViewId="0" topLeftCell="A1">
      <pane ySplit="6" topLeftCell="A13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4.875" style="3" customWidth="1"/>
    <col min="2" max="2" width="33.125" style="3" customWidth="1"/>
    <col min="3" max="3" width="6.75390625" style="3" customWidth="1"/>
    <col min="4" max="4" width="6.875" style="3" customWidth="1"/>
    <col min="5" max="5" width="7.25390625" style="3" customWidth="1"/>
    <col min="6" max="6" width="6.875" style="3" customWidth="1"/>
    <col min="7" max="7" width="7.75390625" style="3" customWidth="1"/>
    <col min="8" max="8" width="6.75390625" style="3" customWidth="1"/>
    <col min="9" max="9" width="6.875" style="3" customWidth="1"/>
    <col min="10" max="10" width="6.75390625" style="3" customWidth="1"/>
    <col min="11" max="11" width="9.375" style="3" bestFit="1" customWidth="1"/>
    <col min="12" max="13" width="6.625" style="3" customWidth="1"/>
    <col min="14" max="14" width="7.125" style="3" customWidth="1"/>
    <col min="15" max="15" width="6.25390625" style="3" customWidth="1"/>
    <col min="16" max="16" width="6.75390625" style="3" customWidth="1"/>
    <col min="17" max="17" width="6.625" style="3" customWidth="1"/>
    <col min="18" max="19" width="6.875" style="3" customWidth="1"/>
    <col min="20" max="23" width="0" style="3" hidden="1" customWidth="1"/>
    <col min="24" max="16384" width="9.125" style="3" customWidth="1"/>
  </cols>
  <sheetData>
    <row r="1" spans="1:19" ht="30" customHeight="1">
      <c r="A1" s="509" t="s">
        <v>16</v>
      </c>
      <c r="B1" s="509"/>
      <c r="C1" s="50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93"/>
    </row>
    <row r="2" spans="1:19" s="27" customFormat="1" ht="12.75" hidden="1">
      <c r="A2" s="515" t="s">
        <v>851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26"/>
    </row>
    <row r="3" spans="1:19" s="27" customFormat="1" ht="12.75" hidden="1">
      <c r="A3" s="515" t="s">
        <v>850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26"/>
    </row>
    <row r="4" spans="1:19" s="27" customFormat="1" ht="27" customHeight="1" hidden="1">
      <c r="A4" s="517" t="s">
        <v>594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</row>
    <row r="5" spans="1:19" s="27" customFormat="1" ht="27" customHeight="1">
      <c r="A5" s="510" t="s">
        <v>595</v>
      </c>
      <c r="B5" s="510" t="s">
        <v>596</v>
      </c>
      <c r="C5" s="510" t="s">
        <v>597</v>
      </c>
      <c r="D5" s="511" t="s">
        <v>598</v>
      </c>
      <c r="E5" s="512"/>
      <c r="F5" s="513"/>
      <c r="G5" s="510" t="s">
        <v>268</v>
      </c>
      <c r="H5" s="510" t="s">
        <v>600</v>
      </c>
      <c r="I5" s="510" t="s">
        <v>582</v>
      </c>
      <c r="J5" s="518" t="s">
        <v>577</v>
      </c>
      <c r="K5" s="518" t="s">
        <v>580</v>
      </c>
      <c r="L5" s="518" t="s">
        <v>598</v>
      </c>
      <c r="M5" s="518"/>
      <c r="N5" s="510" t="s">
        <v>601</v>
      </c>
      <c r="O5" s="510" t="s">
        <v>602</v>
      </c>
      <c r="P5" s="519" t="s">
        <v>603</v>
      </c>
      <c r="Q5" s="520"/>
      <c r="R5" s="510" t="s">
        <v>604</v>
      </c>
      <c r="S5" s="510" t="s">
        <v>605</v>
      </c>
    </row>
    <row r="6" spans="1:19" s="27" customFormat="1" ht="157.5" customHeight="1">
      <c r="A6" s="510"/>
      <c r="B6" s="510"/>
      <c r="C6" s="510"/>
      <c r="D6" s="99" t="s">
        <v>340</v>
      </c>
      <c r="E6" s="99" t="s">
        <v>607</v>
      </c>
      <c r="F6" s="99" t="s">
        <v>608</v>
      </c>
      <c r="G6" s="510"/>
      <c r="H6" s="510"/>
      <c r="I6" s="510"/>
      <c r="J6" s="518"/>
      <c r="K6" s="518"/>
      <c r="L6" s="276" t="s">
        <v>578</v>
      </c>
      <c r="M6" s="276" t="s">
        <v>579</v>
      </c>
      <c r="N6" s="510"/>
      <c r="O6" s="510"/>
      <c r="P6" s="274" t="s">
        <v>609</v>
      </c>
      <c r="Q6" s="274" t="s">
        <v>610</v>
      </c>
      <c r="R6" s="510"/>
      <c r="S6" s="510"/>
    </row>
    <row r="7" spans="1:19" s="29" customFormat="1" ht="12.75">
      <c r="A7" s="28"/>
      <c r="B7" s="28" t="s">
        <v>545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</row>
    <row r="8" spans="1:23" s="27" customFormat="1" ht="51">
      <c r="A8" s="30" t="s">
        <v>611</v>
      </c>
      <c r="B8" s="31" t="s">
        <v>612</v>
      </c>
      <c r="C8" s="32">
        <f>IF((D8+E8+F8)=SUM(C9:C22),SUM(C9:C22),"`ОШ!`")</f>
        <v>127</v>
      </c>
      <c r="D8" s="33">
        <f>D12+D14</f>
        <v>6</v>
      </c>
      <c r="E8" s="32">
        <f>SUM(E9:E22)</f>
        <v>103</v>
      </c>
      <c r="F8" s="32">
        <f>SUM(F9:F22)</f>
        <v>18</v>
      </c>
      <c r="G8" s="33">
        <f>G12+G14</f>
        <v>0</v>
      </c>
      <c r="H8" s="32">
        <f>SUM(H9:H22)</f>
        <v>8</v>
      </c>
      <c r="I8" s="32">
        <f>IF(AND(F8+H8=SUM(I9:I22),J8+K8=SUM(I9:I22)),SUM(I9:I22),"`ОШ!`")</f>
        <v>26</v>
      </c>
      <c r="J8" s="32">
        <f>SUM(J9:J22)</f>
        <v>3</v>
      </c>
      <c r="K8" s="32">
        <f>SUM(K9:K22)</f>
        <v>23</v>
      </c>
      <c r="L8" s="32">
        <f>SUM(L9:L22)</f>
        <v>10</v>
      </c>
      <c r="M8" s="32">
        <f>SUM(M9:M22)</f>
        <v>0</v>
      </c>
      <c r="N8" s="33" t="s">
        <v>613</v>
      </c>
      <c r="O8" s="32">
        <f>IF((Q8+R8+S8)=SUM(O9:O22),SUM(O9:O22),"`ОШИБКА!`")</f>
        <v>12</v>
      </c>
      <c r="P8" s="32">
        <f>SUM(P9:P22)</f>
        <v>9</v>
      </c>
      <c r="Q8" s="32">
        <f>SUM(Q9:Q22)</f>
        <v>10</v>
      </c>
      <c r="R8" s="32">
        <f>SUM(R9:R22)</f>
        <v>2</v>
      </c>
      <c r="S8" s="32">
        <f>SUM(S9:S22)</f>
        <v>0</v>
      </c>
      <c r="T8" s="27" t="b">
        <f>C8=D8+E8+F8</f>
        <v>1</v>
      </c>
      <c r="U8" s="27" t="b">
        <f>I8=F8+H8</f>
        <v>1</v>
      </c>
      <c r="V8" s="27" t="b">
        <f>I8=J8+K8</f>
        <v>1</v>
      </c>
      <c r="W8" s="27" t="b">
        <f>O8=Q8+R8+S8</f>
        <v>1</v>
      </c>
    </row>
    <row r="9" spans="1:23" s="27" customFormat="1" ht="25.5">
      <c r="A9" s="30" t="s">
        <v>614</v>
      </c>
      <c r="B9" s="67" t="s">
        <v>714</v>
      </c>
      <c r="C9" s="463">
        <f>'[3]ОЕМИР'!C9+'[3]ОАК'!C9</f>
        <v>24</v>
      </c>
      <c r="D9" s="463">
        <f>'[3]ОЕМИР'!D9+'[3]ОАК'!D9</f>
        <v>0</v>
      </c>
      <c r="E9" s="463">
        <f>'[3]ОЕМИР'!E9+'[3]ОАК'!E9</f>
        <v>24</v>
      </c>
      <c r="F9" s="463">
        <f>'[3]ОЕМИР'!F9+'[3]ОАК'!F9</f>
        <v>0</v>
      </c>
      <c r="G9" s="463">
        <f>'[3]ОЕМИР'!G9+'[3]ОАК'!G9</f>
        <v>0</v>
      </c>
      <c r="H9" s="463">
        <f>'[3]ОЕМИР'!H9+'[3]ОАК'!H9</f>
        <v>2</v>
      </c>
      <c r="I9" s="463">
        <f>'[3]ОЕМИР'!I9+'[3]ОАК'!I9</f>
        <v>2</v>
      </c>
      <c r="J9" s="463">
        <f>'[3]ОЕМИР'!J9+'[3]ОАК'!J9</f>
        <v>0</v>
      </c>
      <c r="K9" s="463">
        <f>'[3]ОЕМИР'!K9+'[3]ОАК'!K9</f>
        <v>2</v>
      </c>
      <c r="L9" s="463">
        <f>'[3]ОЕМИР'!L9+'[3]ОАК'!L9</f>
        <v>0</v>
      </c>
      <c r="M9" s="463">
        <f>'[3]ОЕМИР'!M9+'[3]ОАК'!M9</f>
        <v>0</v>
      </c>
      <c r="N9" s="463">
        <f>'[3]ОЕМИР'!N9+'[3]ОАК'!N9</f>
        <v>0</v>
      </c>
      <c r="O9" s="463">
        <f>'[3]ОЕМИР'!O9+'[3]ОАК'!O9</f>
        <v>2</v>
      </c>
      <c r="P9" s="463">
        <f>'[3]ОЕМИР'!P9+'[3]ОАК'!P9</f>
        <v>0</v>
      </c>
      <c r="Q9" s="463">
        <f>'[3]ОЕМИР'!Q9+'[3]ОАК'!Q9</f>
        <v>2</v>
      </c>
      <c r="R9" s="463">
        <f>'[3]ОЕМИР'!R9+'[3]ОАК'!R9</f>
        <v>0</v>
      </c>
      <c r="S9" s="463">
        <f>'[3]ОЕМИР'!S9+'[3]ОАК'!S9</f>
        <v>0</v>
      </c>
      <c r="T9" s="27" t="b">
        <f aca="true" t="shared" si="0" ref="T9:T72">C9=D9+E9+F9</f>
        <v>1</v>
      </c>
      <c r="U9" s="27" t="b">
        <f aca="true" t="shared" si="1" ref="U9:U72">I9=F9+H9</f>
        <v>1</v>
      </c>
      <c r="V9" s="27" t="b">
        <f aca="true" t="shared" si="2" ref="V9:V72">I9=J9+K9</f>
        <v>1</v>
      </c>
      <c r="W9" s="27" t="b">
        <f aca="true" t="shared" si="3" ref="W9:W72">O9=Q9+R9+S9</f>
        <v>1</v>
      </c>
    </row>
    <row r="10" spans="1:23" s="27" customFormat="1" ht="25.5">
      <c r="A10" s="30" t="s">
        <v>615</v>
      </c>
      <c r="B10" s="67" t="s">
        <v>715</v>
      </c>
      <c r="C10" s="463">
        <f>'[3]ОЕМИР'!C10+'[3]ОАК'!C10</f>
        <v>0</v>
      </c>
      <c r="D10" s="463">
        <f>'[3]ОЕМИР'!D10+'[3]ОАК'!D10</f>
        <v>0</v>
      </c>
      <c r="E10" s="463">
        <f>'[3]ОЕМИР'!E10+'[3]ОАК'!E10</f>
        <v>0</v>
      </c>
      <c r="F10" s="463">
        <f>'[3]ОЕМИР'!F10+'[3]ОАК'!F10</f>
        <v>0</v>
      </c>
      <c r="G10" s="463">
        <f>'[3]ОЕМИР'!G10+'[3]ОАК'!G10</f>
        <v>0</v>
      </c>
      <c r="H10" s="463">
        <f>'[3]ОЕМИР'!H10+'[3]ОАК'!H10</f>
        <v>0</v>
      </c>
      <c r="I10" s="463">
        <f>'[3]ОЕМИР'!I10+'[3]ОАК'!I10</f>
        <v>0</v>
      </c>
      <c r="J10" s="463">
        <f>'[3]ОЕМИР'!J10+'[3]ОАК'!J10</f>
        <v>0</v>
      </c>
      <c r="K10" s="463">
        <f>'[3]ОЕМИР'!K10+'[3]ОАК'!K10</f>
        <v>0</v>
      </c>
      <c r="L10" s="463">
        <f>'[3]ОЕМИР'!L10+'[3]ОАК'!L10</f>
        <v>0</v>
      </c>
      <c r="M10" s="463">
        <f>'[3]ОЕМИР'!M10+'[3]ОАК'!M10</f>
        <v>0</v>
      </c>
      <c r="N10" s="463">
        <f>'[3]ОЕМИР'!N10+'[3]ОАК'!N10</f>
        <v>0</v>
      </c>
      <c r="O10" s="463">
        <f>'[3]ОЕМИР'!O10+'[3]ОАК'!O10</f>
        <v>0</v>
      </c>
      <c r="P10" s="463">
        <f>'[3]ОЕМИР'!P10+'[3]ОАК'!P10</f>
        <v>0</v>
      </c>
      <c r="Q10" s="463">
        <f>'[3]ОЕМИР'!Q10+'[3]ОАК'!Q10</f>
        <v>0</v>
      </c>
      <c r="R10" s="463">
        <f>'[3]ОЕМИР'!R10+'[3]ОАК'!R10</f>
        <v>0</v>
      </c>
      <c r="S10" s="463">
        <f>'[3]ОЕМИР'!S10+'[3]ОАК'!S10</f>
        <v>0</v>
      </c>
      <c r="T10" s="27" t="b">
        <f t="shared" si="0"/>
        <v>1</v>
      </c>
      <c r="U10" s="27" t="b">
        <f t="shared" si="1"/>
        <v>1</v>
      </c>
      <c r="V10" s="27" t="b">
        <f t="shared" si="2"/>
        <v>1</v>
      </c>
      <c r="W10" s="27" t="b">
        <f t="shared" si="3"/>
        <v>1</v>
      </c>
    </row>
    <row r="11" spans="1:23" s="27" customFormat="1" ht="12.75">
      <c r="A11" s="30" t="s">
        <v>616</v>
      </c>
      <c r="B11" s="67" t="s">
        <v>716</v>
      </c>
      <c r="C11" s="463">
        <f>'[3]ОЕМИР'!C11+'[3]ОАК'!C11</f>
        <v>0</v>
      </c>
      <c r="D11" s="463">
        <f>'[3]ОЕМИР'!D11+'[3]ОАК'!D11</f>
        <v>0</v>
      </c>
      <c r="E11" s="463">
        <f>'[3]ОЕМИР'!E11+'[3]ОАК'!E11</f>
        <v>0</v>
      </c>
      <c r="F11" s="463">
        <f>'[3]ОЕМИР'!F11+'[3]ОАК'!F11</f>
        <v>0</v>
      </c>
      <c r="G11" s="463">
        <f>'[3]ОЕМИР'!G11+'[3]ОАК'!G11</f>
        <v>0</v>
      </c>
      <c r="H11" s="463">
        <f>'[3]ОЕМИР'!H11+'[3]ОАК'!H11</f>
        <v>0</v>
      </c>
      <c r="I11" s="463">
        <f>'[3]ОЕМИР'!I11+'[3]ОАК'!I11</f>
        <v>0</v>
      </c>
      <c r="J11" s="463">
        <f>'[3]ОЕМИР'!J11+'[3]ОАК'!J11</f>
        <v>0</v>
      </c>
      <c r="K11" s="463">
        <f>'[3]ОЕМИР'!K11+'[3]ОАК'!K11</f>
        <v>0</v>
      </c>
      <c r="L11" s="463">
        <f>'[3]ОЕМИР'!L11+'[3]ОАК'!L11</f>
        <v>0</v>
      </c>
      <c r="M11" s="463">
        <f>'[3]ОЕМИР'!M11+'[3]ОАК'!M11</f>
        <v>0</v>
      </c>
      <c r="N11" s="463">
        <f>'[3]ОЕМИР'!N11+'[3]ОАК'!N11</f>
        <v>0</v>
      </c>
      <c r="O11" s="463">
        <f>'[3]ОЕМИР'!O11+'[3]ОАК'!O11</f>
        <v>0</v>
      </c>
      <c r="P11" s="463">
        <f>'[3]ОЕМИР'!P11+'[3]ОАК'!P11</f>
        <v>0</v>
      </c>
      <c r="Q11" s="463">
        <f>'[3]ОЕМИР'!Q11+'[3]ОАК'!Q11</f>
        <v>0</v>
      </c>
      <c r="R11" s="463">
        <f>'[3]ОЕМИР'!R11+'[3]ОАК'!R11</f>
        <v>0</v>
      </c>
      <c r="S11" s="463">
        <f>'[3]ОЕМИР'!S11+'[3]ОАК'!S11</f>
        <v>0</v>
      </c>
      <c r="T11" s="27" t="b">
        <f t="shared" si="0"/>
        <v>1</v>
      </c>
      <c r="U11" s="27" t="b">
        <f t="shared" si="1"/>
        <v>1</v>
      </c>
      <c r="V11" s="27" t="b">
        <f t="shared" si="2"/>
        <v>1</v>
      </c>
      <c r="W11" s="27" t="b">
        <f t="shared" si="3"/>
        <v>1</v>
      </c>
    </row>
    <row r="12" spans="1:23" s="27" customFormat="1" ht="25.5">
      <c r="A12" s="30" t="s">
        <v>617</v>
      </c>
      <c r="B12" s="67" t="s">
        <v>717</v>
      </c>
      <c r="C12" s="463">
        <f>'[3]ОЕМИР'!C12+'[3]ОАК'!C12</f>
        <v>12</v>
      </c>
      <c r="D12" s="463">
        <f>'[3]ОЕМИР'!D12+'[3]ОАК'!D12</f>
        <v>0</v>
      </c>
      <c r="E12" s="463">
        <f>'[3]ОЕМИР'!E12+'[3]ОАК'!E12</f>
        <v>12</v>
      </c>
      <c r="F12" s="463">
        <f>'[3]ОЕМИР'!F12+'[3]ОАК'!F12</f>
        <v>0</v>
      </c>
      <c r="G12" s="463">
        <f>'[3]ОЕМИР'!G12+'[3]ОАК'!G12</f>
        <v>0</v>
      </c>
      <c r="H12" s="463">
        <f>'[3]ОЕМИР'!H12+'[3]ОАК'!H12</f>
        <v>0</v>
      </c>
      <c r="I12" s="463">
        <f>'[3]ОЕМИР'!I12+'[3]ОАК'!I12</f>
        <v>0</v>
      </c>
      <c r="J12" s="463">
        <f>'[3]ОЕМИР'!J12+'[3]ОАК'!J12</f>
        <v>0</v>
      </c>
      <c r="K12" s="463">
        <f>'[3]ОЕМИР'!K12+'[3]ОАК'!K12</f>
        <v>0</v>
      </c>
      <c r="L12" s="463">
        <f>'[3]ОЕМИР'!L12+'[3]ОАК'!L12</f>
        <v>0</v>
      </c>
      <c r="M12" s="463">
        <f>'[3]ОЕМИР'!M12+'[3]ОАК'!M12</f>
        <v>0</v>
      </c>
      <c r="N12" s="463">
        <f>'[3]ОЕМИР'!N12+'[3]ОАК'!N12</f>
        <v>0</v>
      </c>
      <c r="O12" s="463">
        <f>'[3]ОЕМИР'!O12+'[3]ОАК'!O12</f>
        <v>0</v>
      </c>
      <c r="P12" s="463">
        <f>'[3]ОЕМИР'!P12+'[3]ОАК'!P12</f>
        <v>1</v>
      </c>
      <c r="Q12" s="463">
        <f>'[3]ОЕМИР'!Q12+'[3]ОАК'!Q12</f>
        <v>0</v>
      </c>
      <c r="R12" s="463">
        <f>'[3]ОЕМИР'!R12+'[3]ОАК'!R12</f>
        <v>0</v>
      </c>
      <c r="S12" s="463">
        <f>'[3]ОЕМИР'!S12+'[3]ОАК'!S12</f>
        <v>0</v>
      </c>
      <c r="T12" s="27" t="b">
        <f t="shared" si="0"/>
        <v>1</v>
      </c>
      <c r="U12" s="27" t="b">
        <f t="shared" si="1"/>
        <v>1</v>
      </c>
      <c r="V12" s="27" t="b">
        <f t="shared" si="2"/>
        <v>1</v>
      </c>
      <c r="W12" s="27" t="b">
        <f t="shared" si="3"/>
        <v>1</v>
      </c>
    </row>
    <row r="13" spans="1:23" s="27" customFormat="1" ht="25.5">
      <c r="A13" s="30" t="s">
        <v>618</v>
      </c>
      <c r="B13" s="67" t="s">
        <v>718</v>
      </c>
      <c r="C13" s="463">
        <f>'[3]ОЕМИР'!C13+'[3]ОАК'!C13</f>
        <v>16</v>
      </c>
      <c r="D13" s="463">
        <f>'[3]ОЕМИР'!D13+'[3]ОАК'!D13</f>
        <v>0</v>
      </c>
      <c r="E13" s="463">
        <f>'[3]ОЕМИР'!E13+'[3]ОАК'!E13</f>
        <v>11</v>
      </c>
      <c r="F13" s="463">
        <f>'[3]ОЕМИР'!F13+'[3]ОАК'!F13</f>
        <v>5</v>
      </c>
      <c r="G13" s="463">
        <f>'[3]ОЕМИР'!G13+'[3]ОАК'!G13</f>
        <v>0</v>
      </c>
      <c r="H13" s="463">
        <f>'[3]ОЕМИР'!H13+'[3]ОАК'!H13</f>
        <v>0</v>
      </c>
      <c r="I13" s="463">
        <f>'[3]ОЕМИР'!I13+'[3]ОАК'!I13</f>
        <v>5</v>
      </c>
      <c r="J13" s="463">
        <f>'[3]ОЕМИР'!J13+'[3]ОАК'!J13</f>
        <v>0</v>
      </c>
      <c r="K13" s="463">
        <f>'[3]ОЕМИР'!K13+'[3]ОАК'!K13</f>
        <v>5</v>
      </c>
      <c r="L13" s="463">
        <f>'[3]ОЕМИР'!L13+'[3]ОАК'!L13</f>
        <v>5</v>
      </c>
      <c r="M13" s="463">
        <f>'[3]ОЕМИР'!M13+'[3]ОАК'!M13</f>
        <v>0</v>
      </c>
      <c r="N13" s="463">
        <f>'[3]ОЕМИР'!N13+'[3]ОАК'!N13</f>
        <v>0</v>
      </c>
      <c r="O13" s="463">
        <f>'[3]ОЕМИР'!O13+'[3]ОАК'!O13</f>
        <v>0</v>
      </c>
      <c r="P13" s="463">
        <f>'[3]ОЕМИР'!P13+'[3]ОАК'!P13</f>
        <v>0</v>
      </c>
      <c r="Q13" s="463">
        <f>'[3]ОЕМИР'!Q13+'[3]ОАК'!Q13</f>
        <v>0</v>
      </c>
      <c r="R13" s="463">
        <f>'[3]ОЕМИР'!R13+'[3]ОАК'!R13</f>
        <v>0</v>
      </c>
      <c r="S13" s="463">
        <f>'[3]ОЕМИР'!S13+'[3]ОАК'!S13</f>
        <v>0</v>
      </c>
      <c r="T13" s="27" t="b">
        <f t="shared" si="0"/>
        <v>1</v>
      </c>
      <c r="U13" s="27" t="b">
        <f t="shared" si="1"/>
        <v>1</v>
      </c>
      <c r="V13" s="27" t="b">
        <f t="shared" si="2"/>
        <v>1</v>
      </c>
      <c r="W13" s="27" t="b">
        <f t="shared" si="3"/>
        <v>1</v>
      </c>
    </row>
    <row r="14" spans="1:23" s="27" customFormat="1" ht="25.5">
      <c r="A14" s="30" t="s">
        <v>619</v>
      </c>
      <c r="B14" s="67" t="s">
        <v>719</v>
      </c>
      <c r="C14" s="773">
        <v>16</v>
      </c>
      <c r="D14" s="773">
        <v>6</v>
      </c>
      <c r="E14" s="463">
        <f>'[3]ОЕМИР'!E14+'[3]ОАК'!E14</f>
        <v>10</v>
      </c>
      <c r="F14" s="463">
        <f>'[3]ОЕМИР'!F14+'[3]ОАК'!F14</f>
        <v>0</v>
      </c>
      <c r="G14" s="463">
        <f>'[3]ОЕМИР'!G14+'[3]ОАК'!G14</f>
        <v>0</v>
      </c>
      <c r="H14" s="463">
        <f>'[3]ОЕМИР'!H14+'[3]ОАК'!H14</f>
        <v>0</v>
      </c>
      <c r="I14" s="463">
        <f>'[3]ОЕМИР'!I14+'[3]ОАК'!I14</f>
        <v>0</v>
      </c>
      <c r="J14" s="463">
        <f>'[3]ОЕМИР'!J14+'[3]ОАК'!J14</f>
        <v>0</v>
      </c>
      <c r="K14" s="463">
        <f>'[3]ОЕМИР'!K14+'[3]ОАК'!K14</f>
        <v>0</v>
      </c>
      <c r="L14" s="463">
        <f>'[3]ОЕМИР'!L14+'[3]ОАК'!L14</f>
        <v>0</v>
      </c>
      <c r="M14" s="463">
        <f>'[3]ОЕМИР'!M14+'[3]ОАК'!M14</f>
        <v>0</v>
      </c>
      <c r="N14" s="463">
        <f>'[3]ОЕМИР'!N14+'[3]ОАК'!N14</f>
        <v>0</v>
      </c>
      <c r="O14" s="463">
        <f>'[3]ОЕМИР'!O14+'[3]ОАК'!O14</f>
        <v>0</v>
      </c>
      <c r="P14" s="463">
        <f>'[3]ОЕМИР'!P14+'[3]ОАК'!P14</f>
        <v>4</v>
      </c>
      <c r="Q14" s="463">
        <f>'[3]ОЕМИР'!Q14+'[3]ОАК'!Q14</f>
        <v>0</v>
      </c>
      <c r="R14" s="463">
        <f>'[3]ОЕМИР'!R14+'[3]ОАК'!R14</f>
        <v>0</v>
      </c>
      <c r="S14" s="463">
        <f>'[3]ОЕМИР'!S14+'[3]ОАК'!S14</f>
        <v>0</v>
      </c>
      <c r="T14" s="27" t="b">
        <f t="shared" si="0"/>
        <v>1</v>
      </c>
      <c r="U14" s="27" t="b">
        <f t="shared" si="1"/>
        <v>1</v>
      </c>
      <c r="V14" s="27" t="b">
        <f t="shared" si="2"/>
        <v>1</v>
      </c>
      <c r="W14" s="27" t="b">
        <f t="shared" si="3"/>
        <v>1</v>
      </c>
    </row>
    <row r="15" spans="1:23" s="27" customFormat="1" ht="25.5">
      <c r="A15" s="30" t="s">
        <v>620</v>
      </c>
      <c r="B15" s="67" t="s">
        <v>720</v>
      </c>
      <c r="C15" s="463">
        <f>'[3]ОЕМИР'!C15+'[3]ОАК'!C15</f>
        <v>2</v>
      </c>
      <c r="D15" s="463">
        <f>'[3]ОЕМИР'!D15+'[3]ОАК'!D15</f>
        <v>0</v>
      </c>
      <c r="E15" s="463">
        <f>'[3]ОЕМИР'!E15+'[3]ОАК'!E15</f>
        <v>1</v>
      </c>
      <c r="F15" s="463">
        <f>'[3]ОЕМИР'!F15+'[3]ОАК'!F15</f>
        <v>1</v>
      </c>
      <c r="G15" s="463">
        <f>'[3]ОЕМИР'!G15+'[3]ОАК'!G15</f>
        <v>0</v>
      </c>
      <c r="H15" s="463">
        <f>'[3]ОЕМИР'!H15+'[3]ОАК'!H15</f>
        <v>1</v>
      </c>
      <c r="I15" s="463">
        <f>'[3]ОЕМИР'!I15+'[3]ОАК'!I15</f>
        <v>2</v>
      </c>
      <c r="J15" s="463">
        <f>'[3]ОЕМИР'!J15+'[3]ОАК'!J15</f>
        <v>0</v>
      </c>
      <c r="K15" s="463">
        <f>'[3]ОЕМИР'!K15+'[3]ОАК'!K15</f>
        <v>2</v>
      </c>
      <c r="L15" s="463">
        <f>'[3]ОЕМИР'!L15+'[3]ОАК'!L15</f>
        <v>0</v>
      </c>
      <c r="M15" s="463">
        <f>'[3]ОЕМИР'!M15+'[3]ОАК'!M15</f>
        <v>0</v>
      </c>
      <c r="N15" s="463">
        <f>'[3]ОЕМИР'!N15+'[3]ОАК'!N15</f>
        <v>0</v>
      </c>
      <c r="O15" s="463">
        <f>'[3]ОЕМИР'!O15+'[3]ОАК'!O15</f>
        <v>2</v>
      </c>
      <c r="P15" s="463">
        <f>'[3]ОЕМИР'!P15+'[3]ОАК'!P15</f>
        <v>0</v>
      </c>
      <c r="Q15" s="463">
        <f>'[3]ОЕМИР'!Q15+'[3]ОАК'!Q15</f>
        <v>2</v>
      </c>
      <c r="R15" s="463">
        <f>'[3]ОЕМИР'!R15+'[3]ОАК'!R15</f>
        <v>0</v>
      </c>
      <c r="S15" s="463">
        <f>'[3]ОЕМИР'!S15+'[3]ОАК'!S15</f>
        <v>0</v>
      </c>
      <c r="T15" s="27" t="b">
        <f t="shared" si="0"/>
        <v>1</v>
      </c>
      <c r="U15" s="27" t="b">
        <f t="shared" si="1"/>
        <v>1</v>
      </c>
      <c r="V15" s="27" t="b">
        <f t="shared" si="2"/>
        <v>1</v>
      </c>
      <c r="W15" s="27" t="b">
        <f t="shared" si="3"/>
        <v>1</v>
      </c>
    </row>
    <row r="16" spans="1:23" s="27" customFormat="1" ht="38.25">
      <c r="A16" s="30" t="s">
        <v>621</v>
      </c>
      <c r="B16" s="67" t="s">
        <v>721</v>
      </c>
      <c r="C16" s="463">
        <f>'[3]ОЕМИР'!C16+'[3]ОАК'!C16</f>
        <v>0</v>
      </c>
      <c r="D16" s="463">
        <f>'[3]ОЕМИР'!D16+'[3]ОАК'!D16</f>
        <v>0</v>
      </c>
      <c r="E16" s="463">
        <f>'[3]ОЕМИР'!E16+'[3]ОАК'!E16</f>
        <v>0</v>
      </c>
      <c r="F16" s="463">
        <f>'[3]ОЕМИР'!F16+'[3]ОАК'!F16</f>
        <v>0</v>
      </c>
      <c r="G16" s="463">
        <f>'[3]ОЕМИР'!G16+'[3]ОАК'!G16</f>
        <v>0</v>
      </c>
      <c r="H16" s="463">
        <f>'[3]ОЕМИР'!H16+'[3]ОАК'!H16</f>
        <v>0</v>
      </c>
      <c r="I16" s="463">
        <f>'[3]ОЕМИР'!I16+'[3]ОАК'!I16</f>
        <v>0</v>
      </c>
      <c r="J16" s="463">
        <f>'[3]ОЕМИР'!J16+'[3]ОАК'!J16</f>
        <v>0</v>
      </c>
      <c r="K16" s="463">
        <f>'[3]ОЕМИР'!K16+'[3]ОАК'!K16</f>
        <v>0</v>
      </c>
      <c r="L16" s="463">
        <f>'[3]ОЕМИР'!L16+'[3]ОАК'!L16</f>
        <v>0</v>
      </c>
      <c r="M16" s="463">
        <f>'[3]ОЕМИР'!M16+'[3]ОАК'!M16</f>
        <v>0</v>
      </c>
      <c r="N16" s="463">
        <f>'[3]ОЕМИР'!N16+'[3]ОАК'!N16</f>
        <v>0</v>
      </c>
      <c r="O16" s="463">
        <f>'[3]ОЕМИР'!O16+'[3]ОАК'!O16</f>
        <v>0</v>
      </c>
      <c r="P16" s="463">
        <f>'[3]ОЕМИР'!P16+'[3]ОАК'!P16</f>
        <v>0</v>
      </c>
      <c r="Q16" s="463">
        <f>'[3]ОЕМИР'!Q16+'[3]ОАК'!Q16</f>
        <v>0</v>
      </c>
      <c r="R16" s="463">
        <f>'[3]ОЕМИР'!R16+'[3]ОАК'!R16</f>
        <v>0</v>
      </c>
      <c r="S16" s="463">
        <f>'[3]ОЕМИР'!S16+'[3]ОАК'!S16</f>
        <v>0</v>
      </c>
      <c r="T16" s="27" t="b">
        <f t="shared" si="0"/>
        <v>1</v>
      </c>
      <c r="U16" s="27" t="b">
        <f t="shared" si="1"/>
        <v>1</v>
      </c>
      <c r="V16" s="27" t="b">
        <f t="shared" si="2"/>
        <v>1</v>
      </c>
      <c r="W16" s="27" t="b">
        <f t="shared" si="3"/>
        <v>1</v>
      </c>
    </row>
    <row r="17" spans="1:23" s="27" customFormat="1" ht="38.25">
      <c r="A17" s="30" t="s">
        <v>622</v>
      </c>
      <c r="B17" s="67" t="s">
        <v>722</v>
      </c>
      <c r="C17" s="463">
        <f>'[3]ОЕМИР'!C17+'[3]ОАК'!C17</f>
        <v>0</v>
      </c>
      <c r="D17" s="463">
        <f>'[3]ОЕМИР'!D17+'[3]ОАК'!D17</f>
        <v>0</v>
      </c>
      <c r="E17" s="463">
        <f>'[3]ОЕМИР'!E17+'[3]ОАК'!E17</f>
        <v>0</v>
      </c>
      <c r="F17" s="463">
        <f>'[3]ОЕМИР'!F17+'[3]ОАК'!F17</f>
        <v>0</v>
      </c>
      <c r="G17" s="463">
        <f>'[3]ОЕМИР'!G17+'[3]ОАК'!G17</f>
        <v>0</v>
      </c>
      <c r="H17" s="463">
        <f>'[3]ОЕМИР'!H17+'[3]ОАК'!H17</f>
        <v>0</v>
      </c>
      <c r="I17" s="463">
        <f>'[3]ОЕМИР'!I17+'[3]ОАК'!I17</f>
        <v>0</v>
      </c>
      <c r="J17" s="463">
        <f>'[3]ОЕМИР'!J17+'[3]ОАК'!J17</f>
        <v>0</v>
      </c>
      <c r="K17" s="463">
        <f>'[3]ОЕМИР'!K17+'[3]ОАК'!K17</f>
        <v>0</v>
      </c>
      <c r="L17" s="463">
        <f>'[3]ОЕМИР'!L17+'[3]ОАК'!L17</f>
        <v>0</v>
      </c>
      <c r="M17" s="463">
        <f>'[3]ОЕМИР'!M17+'[3]ОАК'!M17</f>
        <v>0</v>
      </c>
      <c r="N17" s="463">
        <f>'[3]ОЕМИР'!N17+'[3]ОАК'!N17</f>
        <v>0</v>
      </c>
      <c r="O17" s="463">
        <f>'[3]ОЕМИР'!O17+'[3]ОАК'!O17</f>
        <v>0</v>
      </c>
      <c r="P17" s="463">
        <f>'[3]ОЕМИР'!P17+'[3]ОАК'!P17</f>
        <v>0</v>
      </c>
      <c r="Q17" s="463">
        <f>'[3]ОЕМИР'!Q17+'[3]ОАК'!Q17</f>
        <v>0</v>
      </c>
      <c r="R17" s="463">
        <f>'[3]ОЕМИР'!R17+'[3]ОАК'!R17</f>
        <v>0</v>
      </c>
      <c r="S17" s="463">
        <f>'[3]ОЕМИР'!S17+'[3]ОАК'!S17</f>
        <v>0</v>
      </c>
      <c r="T17" s="27" t="b">
        <f t="shared" si="0"/>
        <v>1</v>
      </c>
      <c r="U17" s="27" t="b">
        <f t="shared" si="1"/>
        <v>1</v>
      </c>
      <c r="V17" s="27" t="b">
        <f t="shared" si="2"/>
        <v>1</v>
      </c>
      <c r="W17" s="27" t="b">
        <f t="shared" si="3"/>
        <v>1</v>
      </c>
    </row>
    <row r="18" spans="1:23" s="27" customFormat="1" ht="25.5">
      <c r="A18" s="30" t="s">
        <v>623</v>
      </c>
      <c r="B18" s="67" t="s">
        <v>723</v>
      </c>
      <c r="C18" s="463">
        <f>'[3]ОЕМИР'!C18+'[3]ОАК'!C18</f>
        <v>0</v>
      </c>
      <c r="D18" s="463">
        <f>'[3]ОЕМИР'!D18+'[3]ОАК'!D18</f>
        <v>0</v>
      </c>
      <c r="E18" s="463">
        <f>'[3]ОЕМИР'!E18+'[3]ОАК'!E18</f>
        <v>0</v>
      </c>
      <c r="F18" s="463">
        <f>'[3]ОЕМИР'!F18+'[3]ОАК'!F18</f>
        <v>0</v>
      </c>
      <c r="G18" s="463">
        <f>'[3]ОЕМИР'!G18+'[3]ОАК'!G18</f>
        <v>0</v>
      </c>
      <c r="H18" s="463">
        <f>'[3]ОЕМИР'!H18+'[3]ОАК'!H18</f>
        <v>0</v>
      </c>
      <c r="I18" s="463">
        <f>'[3]ОЕМИР'!I18+'[3]ОАК'!I18</f>
        <v>0</v>
      </c>
      <c r="J18" s="463">
        <f>'[3]ОЕМИР'!J18+'[3]ОАК'!J18</f>
        <v>0</v>
      </c>
      <c r="K18" s="463">
        <f>'[3]ОЕМИР'!K18+'[3]ОАК'!K18</f>
        <v>0</v>
      </c>
      <c r="L18" s="463">
        <f>'[3]ОЕМИР'!L18+'[3]ОАК'!L18</f>
        <v>0</v>
      </c>
      <c r="M18" s="463">
        <f>'[3]ОЕМИР'!M18+'[3]ОАК'!M18</f>
        <v>0</v>
      </c>
      <c r="N18" s="463">
        <f>'[3]ОЕМИР'!N18+'[3]ОАК'!N18</f>
        <v>0</v>
      </c>
      <c r="O18" s="463">
        <f>'[3]ОЕМИР'!O18+'[3]ОАК'!O18</f>
        <v>0</v>
      </c>
      <c r="P18" s="463">
        <f>'[3]ОЕМИР'!P18+'[3]ОАК'!P18</f>
        <v>0</v>
      </c>
      <c r="Q18" s="463">
        <f>'[3]ОЕМИР'!Q18+'[3]ОАК'!Q18</f>
        <v>0</v>
      </c>
      <c r="R18" s="463">
        <f>'[3]ОЕМИР'!R18+'[3]ОАК'!R18</f>
        <v>0</v>
      </c>
      <c r="S18" s="463">
        <f>'[3]ОЕМИР'!S18+'[3]ОАК'!S18</f>
        <v>0</v>
      </c>
      <c r="T18" s="27" t="b">
        <f t="shared" si="0"/>
        <v>1</v>
      </c>
      <c r="U18" s="27" t="b">
        <f t="shared" si="1"/>
        <v>1</v>
      </c>
      <c r="V18" s="27" t="b">
        <f t="shared" si="2"/>
        <v>1</v>
      </c>
      <c r="W18" s="27" t="b">
        <f t="shared" si="3"/>
        <v>1</v>
      </c>
    </row>
    <row r="19" spans="1:23" s="27" customFormat="1" ht="25.5">
      <c r="A19" s="30" t="s">
        <v>624</v>
      </c>
      <c r="B19" s="67" t="s">
        <v>724</v>
      </c>
      <c r="C19" s="463">
        <f>'[3]ОЕМИР'!C19+'[3]ОАК'!C19</f>
        <v>2</v>
      </c>
      <c r="D19" s="463">
        <f>'[3]ОЕМИР'!D19+'[3]ОАК'!D19</f>
        <v>0</v>
      </c>
      <c r="E19" s="463">
        <f>'[3]ОЕМИР'!E19+'[3]ОАК'!E19</f>
        <v>2</v>
      </c>
      <c r="F19" s="463">
        <f>'[3]ОЕМИР'!F19+'[3]ОАК'!F19</f>
        <v>0</v>
      </c>
      <c r="G19" s="463">
        <f>'[3]ОЕМИР'!G19+'[3]ОАК'!G19</f>
        <v>0</v>
      </c>
      <c r="H19" s="463">
        <f>'[3]ОЕМИР'!H19+'[3]ОАК'!H19</f>
        <v>0</v>
      </c>
      <c r="I19" s="463">
        <f>'[3]ОЕМИР'!I19+'[3]ОАК'!I19</f>
        <v>0</v>
      </c>
      <c r="J19" s="463">
        <f>'[3]ОЕМИР'!J19+'[3]ОАК'!J19</f>
        <v>0</v>
      </c>
      <c r="K19" s="463">
        <f>'[3]ОЕМИР'!K19+'[3]ОАК'!K19</f>
        <v>0</v>
      </c>
      <c r="L19" s="463">
        <f>'[3]ОЕМИР'!L19+'[3]ОАК'!L19</f>
        <v>0</v>
      </c>
      <c r="M19" s="463">
        <f>'[3]ОЕМИР'!M19+'[3]ОАК'!M19</f>
        <v>0</v>
      </c>
      <c r="N19" s="463">
        <f>'[3]ОЕМИР'!N19+'[3]ОАК'!N19</f>
        <v>0</v>
      </c>
      <c r="O19" s="463">
        <f>'[3]ОЕМИР'!O19+'[3]ОАК'!O19</f>
        <v>0</v>
      </c>
      <c r="P19" s="463">
        <f>'[3]ОЕМИР'!P19+'[3]ОАК'!P19</f>
        <v>0</v>
      </c>
      <c r="Q19" s="463">
        <f>'[3]ОЕМИР'!Q19+'[3]ОАК'!Q19</f>
        <v>0</v>
      </c>
      <c r="R19" s="463">
        <f>'[3]ОЕМИР'!R19+'[3]ОАК'!R19</f>
        <v>0</v>
      </c>
      <c r="S19" s="463">
        <f>'[3]ОЕМИР'!S19+'[3]ОАК'!S19</f>
        <v>0</v>
      </c>
      <c r="T19" s="27" t="b">
        <f t="shared" si="0"/>
        <v>1</v>
      </c>
      <c r="U19" s="27" t="b">
        <f t="shared" si="1"/>
        <v>1</v>
      </c>
      <c r="V19" s="27" t="b">
        <f t="shared" si="2"/>
        <v>1</v>
      </c>
      <c r="W19" s="27" t="b">
        <f t="shared" si="3"/>
        <v>1</v>
      </c>
    </row>
    <row r="20" spans="1:23" s="27" customFormat="1" ht="25.5">
      <c r="A20" s="30" t="s">
        <v>625</v>
      </c>
      <c r="B20" s="67" t="s">
        <v>725</v>
      </c>
      <c r="C20" s="463">
        <f>'[3]ОЕМИР'!C20+'[3]ОАК'!C20</f>
        <v>11</v>
      </c>
      <c r="D20" s="463">
        <f>'[3]ОЕМИР'!D20+'[3]ОАК'!D20</f>
        <v>0</v>
      </c>
      <c r="E20" s="463">
        <f>'[3]ОЕМИР'!E20+'[3]ОАК'!E20</f>
        <v>6</v>
      </c>
      <c r="F20" s="463">
        <f>'[3]ОЕМИР'!F20+'[3]ОАК'!F20</f>
        <v>5</v>
      </c>
      <c r="G20" s="463">
        <f>'[3]ОЕМИР'!G20+'[3]ОАК'!G20</f>
        <v>0</v>
      </c>
      <c r="H20" s="463">
        <f>'[3]ОЕМИР'!H20+'[3]ОАК'!H20</f>
        <v>2</v>
      </c>
      <c r="I20" s="463">
        <f>'[3]ОЕМИР'!I20+'[3]ОАК'!I20</f>
        <v>7</v>
      </c>
      <c r="J20" s="463">
        <f>'[3]ОЕМИР'!J20+'[3]ОАК'!J20</f>
        <v>1</v>
      </c>
      <c r="K20" s="463">
        <f>'[3]ОЕМИР'!K20+'[3]ОАК'!K20</f>
        <v>6</v>
      </c>
      <c r="L20" s="463">
        <f>'[3]ОЕМИР'!L20+'[3]ОАК'!L20</f>
        <v>2</v>
      </c>
      <c r="M20" s="463">
        <f>'[3]ОЕМИР'!M20+'[3]ОАК'!M20</f>
        <v>0</v>
      </c>
      <c r="N20" s="463">
        <f>'[3]ОЕМИР'!N20+'[3]ОАК'!N20</f>
        <v>0</v>
      </c>
      <c r="O20" s="463">
        <f>'[3]ОЕМИР'!O20+'[3]ОАК'!O20</f>
        <v>4</v>
      </c>
      <c r="P20" s="463">
        <f>'[3]ОЕМИР'!P20+'[3]ОАК'!P20</f>
        <v>2</v>
      </c>
      <c r="Q20" s="463">
        <f>'[3]ОЕМИР'!Q20+'[3]ОАК'!Q20</f>
        <v>3</v>
      </c>
      <c r="R20" s="463">
        <f>'[3]ОЕМИР'!R20+'[3]ОАК'!R20</f>
        <v>1</v>
      </c>
      <c r="S20" s="463">
        <f>'[3]ОЕМИР'!S20+'[3]ОАК'!S20</f>
        <v>0</v>
      </c>
      <c r="T20" s="27" t="b">
        <f t="shared" si="0"/>
        <v>1</v>
      </c>
      <c r="U20" s="27" t="b">
        <f t="shared" si="1"/>
        <v>1</v>
      </c>
      <c r="V20" s="27" t="b">
        <f t="shared" si="2"/>
        <v>1</v>
      </c>
      <c r="W20" s="27" t="b">
        <f t="shared" si="3"/>
        <v>1</v>
      </c>
    </row>
    <row r="21" spans="1:23" s="27" customFormat="1" ht="38.25">
      <c r="A21" s="30" t="s">
        <v>626</v>
      </c>
      <c r="B21" s="326" t="s">
        <v>278</v>
      </c>
      <c r="C21" s="463">
        <f>'[3]ОЕМИР'!C21+'[3]ОАК'!C21</f>
        <v>0</v>
      </c>
      <c r="D21" s="463">
        <f>'[3]ОЕМИР'!D21+'[3]ОАК'!D21</f>
        <v>0</v>
      </c>
      <c r="E21" s="463">
        <f>'[3]ОЕМИР'!E21+'[3]ОАК'!E21</f>
        <v>0</v>
      </c>
      <c r="F21" s="463">
        <f>'[3]ОЕМИР'!F21+'[3]ОАК'!F21</f>
        <v>0</v>
      </c>
      <c r="G21" s="463">
        <f>'[3]ОЕМИР'!G21+'[3]ОАК'!G21</f>
        <v>0</v>
      </c>
      <c r="H21" s="463">
        <f>'[3]ОЕМИР'!H21+'[3]ОАК'!H21</f>
        <v>0</v>
      </c>
      <c r="I21" s="463">
        <f>'[3]ОЕМИР'!I21+'[3]ОАК'!I21</f>
        <v>0</v>
      </c>
      <c r="J21" s="463">
        <f>'[3]ОЕМИР'!J21+'[3]ОАК'!J21</f>
        <v>0</v>
      </c>
      <c r="K21" s="463">
        <f>'[3]ОЕМИР'!K21+'[3]ОАК'!K21</f>
        <v>0</v>
      </c>
      <c r="L21" s="463">
        <f>'[3]ОЕМИР'!L21+'[3]ОАК'!L21</f>
        <v>0</v>
      </c>
      <c r="M21" s="463">
        <f>'[3]ОЕМИР'!M21+'[3]ОАК'!M21</f>
        <v>0</v>
      </c>
      <c r="N21" s="463">
        <f>'[3]ОЕМИР'!N21+'[3]ОАК'!N21</f>
        <v>0</v>
      </c>
      <c r="O21" s="463">
        <f>'[3]ОЕМИР'!O21+'[3]ОАК'!O21</f>
        <v>0</v>
      </c>
      <c r="P21" s="463">
        <f>'[3]ОЕМИР'!P21+'[3]ОАК'!P21</f>
        <v>0</v>
      </c>
      <c r="Q21" s="463">
        <f>'[3]ОЕМИР'!Q21+'[3]ОАК'!Q21</f>
        <v>0</v>
      </c>
      <c r="R21" s="463">
        <f>'[3]ОЕМИР'!R21+'[3]ОАК'!R21</f>
        <v>0</v>
      </c>
      <c r="S21" s="463">
        <f>'[3]ОЕМИР'!S21+'[3]ОАК'!S21</f>
        <v>0</v>
      </c>
      <c r="T21" s="27" t="b">
        <f t="shared" si="0"/>
        <v>1</v>
      </c>
      <c r="U21" s="27" t="b">
        <f t="shared" si="1"/>
        <v>1</v>
      </c>
      <c r="V21" s="27" t="b">
        <f t="shared" si="2"/>
        <v>1</v>
      </c>
      <c r="W21" s="27" t="b">
        <f t="shared" si="3"/>
        <v>1</v>
      </c>
    </row>
    <row r="22" spans="1:23" s="27" customFormat="1" ht="12.75">
      <c r="A22" s="30" t="s">
        <v>279</v>
      </c>
      <c r="B22" s="67" t="s">
        <v>726</v>
      </c>
      <c r="C22" s="463">
        <f>'[3]ОЕМИР'!C22+'[3]ОАК'!C22</f>
        <v>44</v>
      </c>
      <c r="D22" s="463">
        <f>'[3]ОЕМИР'!D22+'[3]ОАК'!D22</f>
        <v>0</v>
      </c>
      <c r="E22" s="463">
        <f>'[3]ОЕМИР'!E22+'[3]ОАК'!E22</f>
        <v>37</v>
      </c>
      <c r="F22" s="463">
        <f>'[3]ОЕМИР'!F22+'[3]ОАК'!F22</f>
        <v>7</v>
      </c>
      <c r="G22" s="463">
        <f>'[3]ОЕМИР'!G22+'[3]ОАК'!G22</f>
        <v>0</v>
      </c>
      <c r="H22" s="463">
        <f>'[3]ОЕМИР'!H22+'[3]ОАК'!H22</f>
        <v>3</v>
      </c>
      <c r="I22" s="463">
        <f>'[3]ОЕМИР'!I22+'[3]ОАК'!I22</f>
        <v>10</v>
      </c>
      <c r="J22" s="463">
        <f>'[3]ОЕМИР'!J22+'[3]ОАК'!J22</f>
        <v>2</v>
      </c>
      <c r="K22" s="463">
        <f>'[3]ОЕМИР'!K22+'[3]ОАК'!K22</f>
        <v>8</v>
      </c>
      <c r="L22" s="463">
        <f>'[3]ОЕМИР'!L22+'[3]ОАК'!L22</f>
        <v>3</v>
      </c>
      <c r="M22" s="463">
        <f>'[3]ОЕМИР'!M22+'[3]ОАК'!M22</f>
        <v>0</v>
      </c>
      <c r="N22" s="463">
        <f>'[3]ОЕМИР'!N22+'[3]ОАК'!N22</f>
        <v>0</v>
      </c>
      <c r="O22" s="463">
        <f>'[3]ОЕМИР'!O22+'[3]ОАК'!O22</f>
        <v>4</v>
      </c>
      <c r="P22" s="463">
        <f>'[3]ОЕМИР'!P22+'[3]ОАК'!P22</f>
        <v>2</v>
      </c>
      <c r="Q22" s="463">
        <f>'[3]ОЕМИР'!Q22+'[3]ОАК'!Q22</f>
        <v>3</v>
      </c>
      <c r="R22" s="463">
        <f>'[3]ОЕМИР'!R22+'[3]ОАК'!R22</f>
        <v>1</v>
      </c>
      <c r="S22" s="463">
        <f>'[3]ОЕМИР'!S22+'[3]ОАК'!S22</f>
        <v>0</v>
      </c>
      <c r="T22" s="27" t="b">
        <f t="shared" si="0"/>
        <v>1</v>
      </c>
      <c r="U22" s="27" t="b">
        <f t="shared" si="1"/>
        <v>1</v>
      </c>
      <c r="V22" s="27" t="b">
        <f t="shared" si="2"/>
        <v>1</v>
      </c>
      <c r="W22" s="27" t="b">
        <f t="shared" si="3"/>
        <v>1</v>
      </c>
    </row>
    <row r="23" spans="1:23" s="27" customFormat="1" ht="38.25">
      <c r="A23" s="30" t="s">
        <v>627</v>
      </c>
      <c r="B23" s="406" t="s">
        <v>280</v>
      </c>
      <c r="C23" s="503">
        <f>IF((E23+F23)=SUM(C24:C36),SUM(C24:C36),"`ОШ!`")</f>
        <v>7</v>
      </c>
      <c r="D23" s="481"/>
      <c r="E23" s="33">
        <f>SUM(E24:E36)</f>
        <v>5</v>
      </c>
      <c r="F23" s="33">
        <f>SUM(F24:F36)</f>
        <v>2</v>
      </c>
      <c r="G23" s="481"/>
      <c r="H23" s="33">
        <f>SUM(H24:H36)</f>
        <v>1</v>
      </c>
      <c r="I23" s="503">
        <f>IF(AND(F23+H23=SUM(I24:I36),J23+K23=SUM(I24:I36)),SUM(I24:I36),"`ОШ!`")</f>
        <v>3</v>
      </c>
      <c r="J23" s="503">
        <f>SUM(J24:J36)</f>
        <v>1</v>
      </c>
      <c r="K23" s="503">
        <f>SUM(K24:K36)</f>
        <v>2</v>
      </c>
      <c r="L23" s="503">
        <f>SUM(L24:L36)</f>
        <v>1</v>
      </c>
      <c r="M23" s="503">
        <f>SUM(M24:M36)</f>
        <v>0</v>
      </c>
      <c r="N23" s="481"/>
      <c r="O23" s="503">
        <f>IF((Q23+R23+S23)=SUM(O24:O36),SUM(O24:O36),"`ОШИБКА!`")</f>
        <v>3</v>
      </c>
      <c r="P23" s="503">
        <f>SUM(P24:P36)</f>
        <v>1</v>
      </c>
      <c r="Q23" s="503">
        <f>SUM(Q24:Q36)</f>
        <v>3</v>
      </c>
      <c r="R23" s="503">
        <f>SUM(R24:R36)</f>
        <v>0</v>
      </c>
      <c r="S23" s="503">
        <f>SUM(S24:S36)</f>
        <v>0</v>
      </c>
      <c r="T23" s="27" t="b">
        <f t="shared" si="0"/>
        <v>1</v>
      </c>
      <c r="U23" s="27" t="b">
        <f t="shared" si="1"/>
        <v>1</v>
      </c>
      <c r="V23" s="27" t="b">
        <f t="shared" si="2"/>
        <v>1</v>
      </c>
      <c r="W23" s="27" t="b">
        <f t="shared" si="3"/>
        <v>1</v>
      </c>
    </row>
    <row r="24" spans="1:23" s="27" customFormat="1" ht="38.25">
      <c r="A24" s="30" t="s">
        <v>628</v>
      </c>
      <c r="B24" s="326" t="s">
        <v>415</v>
      </c>
      <c r="C24" s="464">
        <f>'[3]ОЕМИР'!C24+'[3]ОАК'!C24</f>
        <v>3</v>
      </c>
      <c r="D24" s="464">
        <f>'[3]ОЕМИР'!D24+'[3]ОАК'!D24</f>
        <v>0</v>
      </c>
      <c r="E24" s="464">
        <f>'[3]ОЕМИР'!E24+'[3]ОАК'!E24</f>
        <v>2</v>
      </c>
      <c r="F24" s="464">
        <f>'[3]ОЕМИР'!F24+'[3]ОАК'!F24</f>
        <v>1</v>
      </c>
      <c r="G24" s="464">
        <f>'[3]ОЕМИР'!G24+'[3]ОАК'!G24</f>
        <v>0</v>
      </c>
      <c r="H24" s="464">
        <f>'[3]ОЕМИР'!H24+'[3]ОАК'!H24</f>
        <v>0</v>
      </c>
      <c r="I24" s="464">
        <f>'[3]ОЕМИР'!I24+'[3]ОАК'!I24</f>
        <v>1</v>
      </c>
      <c r="J24" s="464">
        <f>'[3]ОЕМИР'!J24+'[3]ОАК'!J24</f>
        <v>1</v>
      </c>
      <c r="K24" s="464">
        <f>'[3]ОЕМИР'!K24+'[3]ОАК'!K24</f>
        <v>0</v>
      </c>
      <c r="L24" s="464">
        <f>'[3]ОЕМИР'!L24+'[3]ОАК'!L24</f>
        <v>0</v>
      </c>
      <c r="M24" s="464">
        <f>'[3]ОЕМИР'!M24+'[3]ОАК'!M24</f>
        <v>0</v>
      </c>
      <c r="N24" s="464">
        <f>'[3]ОЕМИР'!N24+'[3]ОАК'!N24</f>
        <v>0</v>
      </c>
      <c r="O24" s="464">
        <f>'[3]ОЕМИР'!O24+'[3]ОАК'!O24</f>
        <v>0</v>
      </c>
      <c r="P24" s="464">
        <f>'[3]ОЕМИР'!P24+'[3]ОАК'!P24</f>
        <v>0</v>
      </c>
      <c r="Q24" s="464">
        <f>'[3]ОЕМИР'!Q24+'[3]ОАК'!Q24</f>
        <v>0</v>
      </c>
      <c r="R24" s="464">
        <f>'[3]ОЕМИР'!R24+'[3]ОАК'!R24</f>
        <v>0</v>
      </c>
      <c r="S24" s="464">
        <f>'[3]ОЕМИР'!S24+'[3]ОАК'!S24</f>
        <v>0</v>
      </c>
      <c r="T24" s="27" t="b">
        <f t="shared" si="0"/>
        <v>1</v>
      </c>
      <c r="U24" s="27" t="b">
        <f t="shared" si="1"/>
        <v>1</v>
      </c>
      <c r="V24" s="27" t="b">
        <f t="shared" si="2"/>
        <v>1</v>
      </c>
      <c r="W24" s="27" t="b">
        <f t="shared" si="3"/>
        <v>1</v>
      </c>
    </row>
    <row r="25" spans="1:23" s="27" customFormat="1" ht="25.5">
      <c r="A25" s="30" t="s">
        <v>629</v>
      </c>
      <c r="B25" s="326" t="s">
        <v>727</v>
      </c>
      <c r="C25" s="464">
        <f>'[3]ОЕМИР'!C25+'[3]ОАК'!C25</f>
        <v>0</v>
      </c>
      <c r="D25" s="464">
        <f>'[3]ОЕМИР'!D25+'[3]ОАК'!D25</f>
        <v>0</v>
      </c>
      <c r="E25" s="464">
        <f>'[3]ОЕМИР'!E25+'[3]ОАК'!E25</f>
        <v>0</v>
      </c>
      <c r="F25" s="464">
        <f>'[3]ОЕМИР'!F25+'[3]ОАК'!F25</f>
        <v>0</v>
      </c>
      <c r="G25" s="464">
        <f>'[3]ОЕМИР'!G25+'[3]ОАК'!G25</f>
        <v>0</v>
      </c>
      <c r="H25" s="464">
        <f>'[3]ОЕМИР'!H25+'[3]ОАК'!H25</f>
        <v>0</v>
      </c>
      <c r="I25" s="464">
        <f>'[3]ОЕМИР'!I25+'[3]ОАК'!I25</f>
        <v>0</v>
      </c>
      <c r="J25" s="464">
        <f>'[3]ОЕМИР'!J25+'[3]ОАК'!J25</f>
        <v>0</v>
      </c>
      <c r="K25" s="464">
        <f>'[3]ОЕМИР'!K25+'[3]ОАК'!K25</f>
        <v>0</v>
      </c>
      <c r="L25" s="464">
        <f>'[3]ОЕМИР'!L25+'[3]ОАК'!L25</f>
        <v>0</v>
      </c>
      <c r="M25" s="464">
        <f>'[3]ОЕМИР'!M25+'[3]ОАК'!M25</f>
        <v>0</v>
      </c>
      <c r="N25" s="464">
        <f>'[3]ОЕМИР'!N25+'[3]ОАК'!N25</f>
        <v>0</v>
      </c>
      <c r="O25" s="464">
        <f>'[3]ОЕМИР'!O25+'[3]ОАК'!O25</f>
        <v>0</v>
      </c>
      <c r="P25" s="464">
        <f>'[3]ОЕМИР'!P25+'[3]ОАК'!P25</f>
        <v>0</v>
      </c>
      <c r="Q25" s="464">
        <f>'[3]ОЕМИР'!Q25+'[3]ОАК'!Q25</f>
        <v>0</v>
      </c>
      <c r="R25" s="464">
        <f>'[3]ОЕМИР'!R25+'[3]ОАК'!R25</f>
        <v>0</v>
      </c>
      <c r="S25" s="464">
        <f>'[3]ОЕМИР'!S25+'[3]ОАК'!S25</f>
        <v>0</v>
      </c>
      <c r="T25" s="27" t="b">
        <f t="shared" si="0"/>
        <v>1</v>
      </c>
      <c r="U25" s="27" t="b">
        <f t="shared" si="1"/>
        <v>1</v>
      </c>
      <c r="V25" s="27" t="b">
        <f t="shared" si="2"/>
        <v>1</v>
      </c>
      <c r="W25" s="27" t="b">
        <f t="shared" si="3"/>
        <v>1</v>
      </c>
    </row>
    <row r="26" spans="1:23" s="27" customFormat="1" ht="12.75">
      <c r="A26" s="30" t="s">
        <v>630</v>
      </c>
      <c r="B26" s="326" t="s">
        <v>728</v>
      </c>
      <c r="C26" s="464">
        <f>'[3]ОЕМИР'!C26+'[3]ОАК'!C26</f>
        <v>0</v>
      </c>
      <c r="D26" s="464">
        <f>'[3]ОЕМИР'!D26+'[3]ОАК'!D26</f>
        <v>0</v>
      </c>
      <c r="E26" s="464">
        <f>'[3]ОЕМИР'!E26+'[3]ОАК'!E26</f>
        <v>0</v>
      </c>
      <c r="F26" s="464">
        <f>'[3]ОЕМИР'!F26+'[3]ОАК'!F26</f>
        <v>0</v>
      </c>
      <c r="G26" s="464">
        <f>'[3]ОЕМИР'!G26+'[3]ОАК'!G26</f>
        <v>0</v>
      </c>
      <c r="H26" s="464">
        <f>'[3]ОЕМИР'!H26+'[3]ОАК'!H26</f>
        <v>0</v>
      </c>
      <c r="I26" s="464">
        <f>'[3]ОЕМИР'!I26+'[3]ОАК'!I26</f>
        <v>0</v>
      </c>
      <c r="J26" s="464">
        <f>'[3]ОЕМИР'!J26+'[3]ОАК'!J26</f>
        <v>0</v>
      </c>
      <c r="K26" s="464">
        <f>'[3]ОЕМИР'!K26+'[3]ОАК'!K26</f>
        <v>0</v>
      </c>
      <c r="L26" s="464">
        <f>'[3]ОЕМИР'!L26+'[3]ОАК'!L26</f>
        <v>0</v>
      </c>
      <c r="M26" s="464">
        <f>'[3]ОЕМИР'!M26+'[3]ОАК'!M26</f>
        <v>0</v>
      </c>
      <c r="N26" s="464">
        <f>'[3]ОЕМИР'!N26+'[3]ОАК'!N26</f>
        <v>0</v>
      </c>
      <c r="O26" s="464">
        <f>'[3]ОЕМИР'!O26+'[3]ОАК'!O26</f>
        <v>0</v>
      </c>
      <c r="P26" s="464">
        <f>'[3]ОЕМИР'!P26+'[3]ОАК'!P26</f>
        <v>0</v>
      </c>
      <c r="Q26" s="464">
        <f>'[3]ОЕМИР'!Q26+'[3]ОАК'!Q26</f>
        <v>0</v>
      </c>
      <c r="R26" s="464">
        <f>'[3]ОЕМИР'!R26+'[3]ОАК'!R26</f>
        <v>0</v>
      </c>
      <c r="S26" s="464">
        <f>'[3]ОЕМИР'!S26+'[3]ОАК'!S26</f>
        <v>0</v>
      </c>
      <c r="T26" s="27" t="b">
        <f t="shared" si="0"/>
        <v>1</v>
      </c>
      <c r="U26" s="27" t="b">
        <f t="shared" si="1"/>
        <v>1</v>
      </c>
      <c r="V26" s="27" t="b">
        <f t="shared" si="2"/>
        <v>1</v>
      </c>
      <c r="W26" s="27" t="b">
        <f t="shared" si="3"/>
        <v>1</v>
      </c>
    </row>
    <row r="27" spans="1:23" s="27" customFormat="1" ht="25.5">
      <c r="A27" s="30" t="s">
        <v>631</v>
      </c>
      <c r="B27" s="326" t="s">
        <v>281</v>
      </c>
      <c r="C27" s="464">
        <f>'[3]ОЕМИР'!C27+'[3]ОАК'!C27</f>
        <v>0</v>
      </c>
      <c r="D27" s="464">
        <f>'[3]ОЕМИР'!D27+'[3]ОАК'!D27</f>
        <v>0</v>
      </c>
      <c r="E27" s="464">
        <f>'[3]ОЕМИР'!E27+'[3]ОАК'!E27</f>
        <v>0</v>
      </c>
      <c r="F27" s="464">
        <f>'[3]ОЕМИР'!F27+'[3]ОАК'!F27</f>
        <v>0</v>
      </c>
      <c r="G27" s="464">
        <f>'[3]ОЕМИР'!G27+'[3]ОАК'!G27</f>
        <v>0</v>
      </c>
      <c r="H27" s="464">
        <f>'[3]ОЕМИР'!H27+'[3]ОАК'!H27</f>
        <v>0</v>
      </c>
      <c r="I27" s="464">
        <f>'[3]ОЕМИР'!I27+'[3]ОАК'!I27</f>
        <v>0</v>
      </c>
      <c r="J27" s="464">
        <f>'[3]ОЕМИР'!J27+'[3]ОАК'!J27</f>
        <v>0</v>
      </c>
      <c r="K27" s="464">
        <f>'[3]ОЕМИР'!K27+'[3]ОАК'!K27</f>
        <v>0</v>
      </c>
      <c r="L27" s="464">
        <f>'[3]ОЕМИР'!L27+'[3]ОАК'!L27</f>
        <v>0</v>
      </c>
      <c r="M27" s="464">
        <f>'[3]ОЕМИР'!M27+'[3]ОАК'!M27</f>
        <v>0</v>
      </c>
      <c r="N27" s="464">
        <f>'[3]ОЕМИР'!N27+'[3]ОАК'!N27</f>
        <v>0</v>
      </c>
      <c r="O27" s="464">
        <f>'[3]ОЕМИР'!O27+'[3]ОАК'!O27</f>
        <v>0</v>
      </c>
      <c r="P27" s="464">
        <f>'[3]ОЕМИР'!P27+'[3]ОАК'!P27</f>
        <v>0</v>
      </c>
      <c r="Q27" s="464">
        <f>'[3]ОЕМИР'!Q27+'[3]ОАК'!Q27</f>
        <v>0</v>
      </c>
      <c r="R27" s="464">
        <f>'[3]ОЕМИР'!R27+'[3]ОАК'!R27</f>
        <v>0</v>
      </c>
      <c r="S27" s="464">
        <f>'[3]ОЕМИР'!S27+'[3]ОАК'!S27</f>
        <v>0</v>
      </c>
      <c r="T27" s="27" t="b">
        <f t="shared" si="0"/>
        <v>1</v>
      </c>
      <c r="U27" s="27" t="b">
        <f t="shared" si="1"/>
        <v>1</v>
      </c>
      <c r="V27" s="27" t="b">
        <f t="shared" si="2"/>
        <v>1</v>
      </c>
      <c r="W27" s="27" t="b">
        <f t="shared" si="3"/>
        <v>1</v>
      </c>
    </row>
    <row r="28" spans="1:23" s="27" customFormat="1" ht="38.25">
      <c r="A28" s="30" t="s">
        <v>632</v>
      </c>
      <c r="B28" s="326" t="s">
        <v>296</v>
      </c>
      <c r="C28" s="464">
        <f>'[3]ОЕМИР'!C28+'[3]ОАК'!C28</f>
        <v>1</v>
      </c>
      <c r="D28" s="464">
        <f>'[3]ОЕМИР'!D28+'[3]ОАК'!D28</f>
        <v>0</v>
      </c>
      <c r="E28" s="464">
        <f>'[3]ОЕМИР'!E28+'[3]ОАК'!E28</f>
        <v>1</v>
      </c>
      <c r="F28" s="464">
        <f>'[3]ОЕМИР'!F28+'[3]ОАК'!F28</f>
        <v>0</v>
      </c>
      <c r="G28" s="464">
        <f>'[3]ОЕМИР'!G28+'[3]ОАК'!G28</f>
        <v>0</v>
      </c>
      <c r="H28" s="464">
        <f>'[3]ОЕМИР'!H28+'[3]ОАК'!H28</f>
        <v>0</v>
      </c>
      <c r="I28" s="464">
        <f>'[3]ОЕМИР'!I28+'[3]ОАК'!I28</f>
        <v>0</v>
      </c>
      <c r="J28" s="464">
        <f>'[3]ОЕМИР'!J28+'[3]ОАК'!J28</f>
        <v>0</v>
      </c>
      <c r="K28" s="464">
        <f>'[3]ОЕМИР'!K28+'[3]ОАК'!K28</f>
        <v>0</v>
      </c>
      <c r="L28" s="464">
        <f>'[3]ОЕМИР'!L28+'[3]ОАК'!L28</f>
        <v>0</v>
      </c>
      <c r="M28" s="464">
        <f>'[3]ОЕМИР'!M28+'[3]ОАК'!M28</f>
        <v>0</v>
      </c>
      <c r="N28" s="464">
        <f>'[3]ОЕМИР'!N28+'[3]ОАК'!N28</f>
        <v>0</v>
      </c>
      <c r="O28" s="464">
        <f>'[3]ОЕМИР'!O28+'[3]ОАК'!O28</f>
        <v>0</v>
      </c>
      <c r="P28" s="464">
        <f>'[3]ОЕМИР'!P28+'[3]ОАК'!P28</f>
        <v>0</v>
      </c>
      <c r="Q28" s="464">
        <f>'[3]ОЕМИР'!Q28+'[3]ОАК'!Q28</f>
        <v>0</v>
      </c>
      <c r="R28" s="464">
        <f>'[3]ОЕМИР'!R28+'[3]ОАК'!R28</f>
        <v>0</v>
      </c>
      <c r="S28" s="464">
        <f>'[3]ОЕМИР'!S28+'[3]ОАК'!S28</f>
        <v>0</v>
      </c>
      <c r="T28" s="27" t="b">
        <f t="shared" si="0"/>
        <v>1</v>
      </c>
      <c r="U28" s="27" t="b">
        <f t="shared" si="1"/>
        <v>1</v>
      </c>
      <c r="V28" s="27" t="b">
        <f t="shared" si="2"/>
        <v>1</v>
      </c>
      <c r="W28" s="27" t="b">
        <f t="shared" si="3"/>
        <v>1</v>
      </c>
    </row>
    <row r="29" spans="1:23" s="27" customFormat="1" ht="25.5">
      <c r="A29" s="30" t="s">
        <v>633</v>
      </c>
      <c r="B29" s="326" t="s">
        <v>732</v>
      </c>
      <c r="C29" s="464">
        <f>'[3]ОЕМИР'!C29+'[3]ОАК'!C29</f>
        <v>0</v>
      </c>
      <c r="D29" s="464">
        <f>'[3]ОЕМИР'!D29+'[3]ОАК'!D29</f>
        <v>0</v>
      </c>
      <c r="E29" s="464">
        <f>'[3]ОЕМИР'!E29+'[3]ОАК'!E29</f>
        <v>0</v>
      </c>
      <c r="F29" s="464">
        <f>'[3]ОЕМИР'!F29+'[3]ОАК'!F29</f>
        <v>0</v>
      </c>
      <c r="G29" s="464">
        <f>'[3]ОЕМИР'!G29+'[3]ОАК'!G29</f>
        <v>0</v>
      </c>
      <c r="H29" s="464">
        <f>'[3]ОЕМИР'!H29+'[3]ОАК'!H29</f>
        <v>0</v>
      </c>
      <c r="I29" s="464">
        <f>'[3]ОЕМИР'!I29+'[3]ОАК'!I29</f>
        <v>0</v>
      </c>
      <c r="J29" s="464">
        <f>'[3]ОЕМИР'!J29+'[3]ОАК'!J29</f>
        <v>0</v>
      </c>
      <c r="K29" s="464">
        <f>'[3]ОЕМИР'!K29+'[3]ОАК'!K29</f>
        <v>0</v>
      </c>
      <c r="L29" s="464">
        <f>'[3]ОЕМИР'!L29+'[3]ОАК'!L29</f>
        <v>0</v>
      </c>
      <c r="M29" s="464">
        <f>'[3]ОЕМИР'!M29+'[3]ОАК'!M29</f>
        <v>0</v>
      </c>
      <c r="N29" s="464">
        <f>'[3]ОЕМИР'!N29+'[3]ОАК'!N29</f>
        <v>0</v>
      </c>
      <c r="O29" s="464">
        <f>'[3]ОЕМИР'!O29+'[3]ОАК'!O29</f>
        <v>0</v>
      </c>
      <c r="P29" s="464">
        <f>'[3]ОЕМИР'!P29+'[3]ОАК'!P29</f>
        <v>1</v>
      </c>
      <c r="Q29" s="464">
        <f>'[3]ОЕМИР'!Q29+'[3]ОАК'!Q29</f>
        <v>0</v>
      </c>
      <c r="R29" s="464">
        <f>'[3]ОЕМИР'!R29+'[3]ОАК'!R29</f>
        <v>0</v>
      </c>
      <c r="S29" s="464">
        <f>'[3]ОЕМИР'!S29+'[3]ОАК'!S29</f>
        <v>0</v>
      </c>
      <c r="T29" s="27" t="b">
        <f t="shared" si="0"/>
        <v>1</v>
      </c>
      <c r="U29" s="27" t="b">
        <f t="shared" si="1"/>
        <v>1</v>
      </c>
      <c r="V29" s="27" t="b">
        <f t="shared" si="2"/>
        <v>1</v>
      </c>
      <c r="W29" s="27" t="b">
        <f t="shared" si="3"/>
        <v>1</v>
      </c>
    </row>
    <row r="30" spans="1:23" s="27" customFormat="1" ht="51">
      <c r="A30" s="30" t="s">
        <v>634</v>
      </c>
      <c r="B30" s="326" t="s">
        <v>282</v>
      </c>
      <c r="C30" s="464">
        <f>'[3]ОЕМИР'!C30+'[3]ОАК'!C30</f>
        <v>0</v>
      </c>
      <c r="D30" s="464">
        <f>'[3]ОЕМИР'!D30+'[3]ОАК'!D30</f>
        <v>0</v>
      </c>
      <c r="E30" s="464">
        <f>'[3]ОЕМИР'!E30+'[3]ОАК'!E30</f>
        <v>0</v>
      </c>
      <c r="F30" s="464">
        <f>'[3]ОЕМИР'!F30+'[3]ОАК'!F30</f>
        <v>0</v>
      </c>
      <c r="G30" s="464">
        <f>'[3]ОЕМИР'!G30+'[3]ОАК'!G30</f>
        <v>0</v>
      </c>
      <c r="H30" s="464">
        <f>'[3]ОЕМИР'!H30+'[3]ОАК'!H30</f>
        <v>0</v>
      </c>
      <c r="I30" s="464">
        <f>'[3]ОЕМИР'!I30+'[3]ОАК'!I30</f>
        <v>0</v>
      </c>
      <c r="J30" s="464">
        <f>'[3]ОЕМИР'!J30+'[3]ОАК'!J30</f>
        <v>0</v>
      </c>
      <c r="K30" s="464">
        <f>'[3]ОЕМИР'!K30+'[3]ОАК'!K30</f>
        <v>0</v>
      </c>
      <c r="L30" s="464">
        <f>'[3]ОЕМИР'!L30+'[3]ОАК'!L30</f>
        <v>0</v>
      </c>
      <c r="M30" s="464">
        <f>'[3]ОЕМИР'!M30+'[3]ОАК'!M30</f>
        <v>0</v>
      </c>
      <c r="N30" s="464">
        <f>'[3]ОЕМИР'!N30+'[3]ОАК'!N30</f>
        <v>0</v>
      </c>
      <c r="O30" s="464">
        <f>'[3]ОЕМИР'!O30+'[3]ОАК'!O30</f>
        <v>0</v>
      </c>
      <c r="P30" s="464">
        <f>'[3]ОЕМИР'!P30+'[3]ОАК'!P30</f>
        <v>0</v>
      </c>
      <c r="Q30" s="464">
        <f>'[3]ОЕМИР'!Q30+'[3]ОАК'!Q30</f>
        <v>0</v>
      </c>
      <c r="R30" s="464">
        <f>'[3]ОЕМИР'!R30+'[3]ОАК'!R30</f>
        <v>0</v>
      </c>
      <c r="S30" s="464">
        <f>'[3]ОЕМИР'!S30+'[3]ОАК'!S30</f>
        <v>0</v>
      </c>
      <c r="T30" s="27" t="b">
        <f t="shared" si="0"/>
        <v>1</v>
      </c>
      <c r="U30" s="27" t="b">
        <f t="shared" si="1"/>
        <v>1</v>
      </c>
      <c r="V30" s="27" t="b">
        <f t="shared" si="2"/>
        <v>1</v>
      </c>
      <c r="W30" s="27" t="b">
        <f t="shared" si="3"/>
        <v>1</v>
      </c>
    </row>
    <row r="31" spans="1:23" s="27" customFormat="1" ht="25.5">
      <c r="A31" s="30" t="s">
        <v>635</v>
      </c>
      <c r="B31" s="326" t="s">
        <v>729</v>
      </c>
      <c r="C31" s="464">
        <f>'[3]ОЕМИР'!C31+'[3]ОАК'!C31</f>
        <v>0</v>
      </c>
      <c r="D31" s="464">
        <f>'[3]ОЕМИР'!D31+'[3]ОАК'!D31</f>
        <v>0</v>
      </c>
      <c r="E31" s="464">
        <f>'[3]ОЕМИР'!E31+'[3]ОАК'!E31</f>
        <v>0</v>
      </c>
      <c r="F31" s="464">
        <f>'[3]ОЕМИР'!F31+'[3]ОАК'!F31</f>
        <v>0</v>
      </c>
      <c r="G31" s="464">
        <f>'[3]ОЕМИР'!G31+'[3]ОАК'!G31</f>
        <v>0</v>
      </c>
      <c r="H31" s="464">
        <f>'[3]ОЕМИР'!H31+'[3]ОАК'!H31</f>
        <v>0</v>
      </c>
      <c r="I31" s="464">
        <f>'[3]ОЕМИР'!I31+'[3]ОАК'!I31</f>
        <v>0</v>
      </c>
      <c r="J31" s="464">
        <f>'[3]ОЕМИР'!J31+'[3]ОАК'!J31</f>
        <v>0</v>
      </c>
      <c r="K31" s="464">
        <f>'[3]ОЕМИР'!K31+'[3]ОАК'!K31</f>
        <v>0</v>
      </c>
      <c r="L31" s="464">
        <f>'[3]ОЕМИР'!L31+'[3]ОАК'!L31</f>
        <v>0</v>
      </c>
      <c r="M31" s="464">
        <f>'[3]ОЕМИР'!M31+'[3]ОАК'!M31</f>
        <v>0</v>
      </c>
      <c r="N31" s="464">
        <f>'[3]ОЕМИР'!N31+'[3]ОАК'!N31</f>
        <v>0</v>
      </c>
      <c r="O31" s="464">
        <f>'[3]ОЕМИР'!O31+'[3]ОАК'!O31</f>
        <v>0</v>
      </c>
      <c r="P31" s="464">
        <f>'[3]ОЕМИР'!P31+'[3]ОАК'!P31</f>
        <v>0</v>
      </c>
      <c r="Q31" s="464">
        <f>'[3]ОЕМИР'!Q31+'[3]ОАК'!Q31</f>
        <v>0</v>
      </c>
      <c r="R31" s="464">
        <f>'[3]ОЕМИР'!R31+'[3]ОАК'!R31</f>
        <v>0</v>
      </c>
      <c r="S31" s="464">
        <f>'[3]ОЕМИР'!S31+'[3]ОАК'!S31</f>
        <v>0</v>
      </c>
      <c r="T31" s="27" t="b">
        <f t="shared" si="0"/>
        <v>1</v>
      </c>
      <c r="U31" s="27" t="b">
        <f t="shared" si="1"/>
        <v>1</v>
      </c>
      <c r="V31" s="27" t="b">
        <f t="shared" si="2"/>
        <v>1</v>
      </c>
      <c r="W31" s="27" t="b">
        <f t="shared" si="3"/>
        <v>1</v>
      </c>
    </row>
    <row r="32" spans="1:23" s="27" customFormat="1" ht="25.5">
      <c r="A32" s="30" t="s">
        <v>636</v>
      </c>
      <c r="B32" s="326" t="s">
        <v>730</v>
      </c>
      <c r="C32" s="464">
        <f>'[3]ОЕМИР'!C32+'[3]ОАК'!C32</f>
        <v>0</v>
      </c>
      <c r="D32" s="464">
        <f>'[3]ОЕМИР'!D32+'[3]ОАК'!D32</f>
        <v>0</v>
      </c>
      <c r="E32" s="464">
        <f>'[3]ОЕМИР'!E32+'[3]ОАК'!E32</f>
        <v>0</v>
      </c>
      <c r="F32" s="464">
        <f>'[3]ОЕМИР'!F32+'[3]ОАК'!F32</f>
        <v>0</v>
      </c>
      <c r="G32" s="464">
        <f>'[3]ОЕМИР'!G32+'[3]ОАК'!G32</f>
        <v>0</v>
      </c>
      <c r="H32" s="464">
        <f>'[3]ОЕМИР'!H32+'[3]ОАК'!H32</f>
        <v>1</v>
      </c>
      <c r="I32" s="464">
        <f>'[3]ОЕМИР'!I32+'[3]ОАК'!I32</f>
        <v>1</v>
      </c>
      <c r="J32" s="464">
        <f>'[3]ОЕМИР'!J32+'[3]ОАК'!J32</f>
        <v>0</v>
      </c>
      <c r="K32" s="464">
        <f>'[3]ОЕМИР'!K32+'[3]ОАК'!K32</f>
        <v>1</v>
      </c>
      <c r="L32" s="464">
        <f>'[3]ОЕМИР'!L32+'[3]ОАК'!L32</f>
        <v>0</v>
      </c>
      <c r="M32" s="464">
        <f>'[3]ОЕМИР'!M32+'[3]ОАК'!M32</f>
        <v>0</v>
      </c>
      <c r="N32" s="464">
        <f>'[3]ОЕМИР'!N32+'[3]ОАК'!N32</f>
        <v>0</v>
      </c>
      <c r="O32" s="464">
        <f>'[3]ОЕМИР'!O32+'[3]ОАК'!O32</f>
        <v>3</v>
      </c>
      <c r="P32" s="464">
        <f>'[3]ОЕМИР'!P32+'[3]ОАК'!P32</f>
        <v>0</v>
      </c>
      <c r="Q32" s="464">
        <f>'[3]ОЕМИР'!Q32+'[3]ОАК'!Q32</f>
        <v>3</v>
      </c>
      <c r="R32" s="464">
        <f>'[3]ОЕМИР'!R32+'[3]ОАК'!R32</f>
        <v>0</v>
      </c>
      <c r="S32" s="464">
        <f>'[3]ОЕМИР'!S32+'[3]ОАК'!S32</f>
        <v>0</v>
      </c>
      <c r="T32" s="27" t="b">
        <f t="shared" si="0"/>
        <v>1</v>
      </c>
      <c r="U32" s="27" t="b">
        <f t="shared" si="1"/>
        <v>1</v>
      </c>
      <c r="V32" s="27" t="b">
        <f t="shared" si="2"/>
        <v>1</v>
      </c>
      <c r="W32" s="27" t="b">
        <f t="shared" si="3"/>
        <v>1</v>
      </c>
    </row>
    <row r="33" spans="1:23" s="27" customFormat="1" ht="25.5">
      <c r="A33" s="30" t="s">
        <v>637</v>
      </c>
      <c r="B33" s="326" t="s">
        <v>731</v>
      </c>
      <c r="C33" s="464">
        <f>'[3]ОЕМИР'!C33+'[3]ОАК'!C33</f>
        <v>3</v>
      </c>
      <c r="D33" s="464">
        <f>'[3]ОЕМИР'!D33+'[3]ОАК'!D33</f>
        <v>0</v>
      </c>
      <c r="E33" s="464">
        <f>'[3]ОЕМИР'!E33+'[3]ОАК'!E33</f>
        <v>2</v>
      </c>
      <c r="F33" s="464">
        <f>'[3]ОЕМИР'!F33+'[3]ОАК'!F33</f>
        <v>1</v>
      </c>
      <c r="G33" s="464">
        <f>'[3]ОЕМИР'!G33+'[3]ОАК'!G33</f>
        <v>0</v>
      </c>
      <c r="H33" s="464">
        <f>'[3]ОЕМИР'!H33+'[3]ОАК'!H33</f>
        <v>0</v>
      </c>
      <c r="I33" s="464">
        <f>'[3]ОЕМИР'!I33+'[3]ОАК'!I33</f>
        <v>1</v>
      </c>
      <c r="J33" s="464">
        <f>'[3]ОЕМИР'!J33+'[3]ОАК'!J33</f>
        <v>0</v>
      </c>
      <c r="K33" s="464">
        <f>'[3]ОЕМИР'!K33+'[3]ОАК'!K33</f>
        <v>1</v>
      </c>
      <c r="L33" s="464">
        <f>'[3]ОЕМИР'!L33+'[3]ОАК'!L33</f>
        <v>1</v>
      </c>
      <c r="M33" s="464">
        <f>'[3]ОЕМИР'!M33+'[3]ОАК'!M33</f>
        <v>0</v>
      </c>
      <c r="N33" s="464">
        <f>'[3]ОЕМИР'!N33+'[3]ОАК'!N33</f>
        <v>0</v>
      </c>
      <c r="O33" s="464">
        <f>'[3]ОЕМИР'!O33+'[3]ОАК'!O33</f>
        <v>0</v>
      </c>
      <c r="P33" s="464">
        <f>'[3]ОЕМИР'!P33+'[3]ОАК'!P33</f>
        <v>0</v>
      </c>
      <c r="Q33" s="464">
        <f>'[3]ОЕМИР'!Q33+'[3]ОАК'!Q33</f>
        <v>0</v>
      </c>
      <c r="R33" s="464">
        <f>'[3]ОЕМИР'!R33+'[3]ОАК'!R33</f>
        <v>0</v>
      </c>
      <c r="S33" s="464">
        <f>'[3]ОЕМИР'!S33+'[3]ОАК'!S33</f>
        <v>0</v>
      </c>
      <c r="T33" s="27" t="b">
        <f t="shared" si="0"/>
        <v>1</v>
      </c>
      <c r="U33" s="27" t="b">
        <f t="shared" si="1"/>
        <v>1</v>
      </c>
      <c r="V33" s="27" t="b">
        <f t="shared" si="2"/>
        <v>1</v>
      </c>
      <c r="W33" s="27" t="b">
        <f t="shared" si="3"/>
        <v>1</v>
      </c>
    </row>
    <row r="34" spans="1:23" s="27" customFormat="1" ht="38.25">
      <c r="A34" s="30" t="s">
        <v>638</v>
      </c>
      <c r="B34" s="326" t="s">
        <v>283</v>
      </c>
      <c r="C34" s="464">
        <f>'[3]ОЕМИР'!C34+'[3]ОАК'!C34</f>
        <v>0</v>
      </c>
      <c r="D34" s="464">
        <f>'[3]ОЕМИР'!D34+'[3]ОАК'!D34</f>
        <v>0</v>
      </c>
      <c r="E34" s="464">
        <f>'[3]ОЕМИР'!E34+'[3]ОАК'!E34</f>
        <v>0</v>
      </c>
      <c r="F34" s="464">
        <f>'[3]ОЕМИР'!F34+'[3]ОАК'!F34</f>
        <v>0</v>
      </c>
      <c r="G34" s="464">
        <f>'[3]ОЕМИР'!G34+'[3]ОАК'!G34</f>
        <v>0</v>
      </c>
      <c r="H34" s="464">
        <f>'[3]ОЕМИР'!H34+'[3]ОАК'!H34</f>
        <v>0</v>
      </c>
      <c r="I34" s="464">
        <f>'[3]ОЕМИР'!I34+'[3]ОАК'!I34</f>
        <v>0</v>
      </c>
      <c r="J34" s="464">
        <f>'[3]ОЕМИР'!J34+'[3]ОАК'!J34</f>
        <v>0</v>
      </c>
      <c r="K34" s="464">
        <f>'[3]ОЕМИР'!K34+'[3]ОАК'!K34</f>
        <v>0</v>
      </c>
      <c r="L34" s="464">
        <f>'[3]ОЕМИР'!L34+'[3]ОАК'!L34</f>
        <v>0</v>
      </c>
      <c r="M34" s="464">
        <f>'[3]ОЕМИР'!M34+'[3]ОАК'!M34</f>
        <v>0</v>
      </c>
      <c r="N34" s="464">
        <f>'[3]ОЕМИР'!N34+'[3]ОАК'!N34</f>
        <v>0</v>
      </c>
      <c r="O34" s="464">
        <f>'[3]ОЕМИР'!O34+'[3]ОАК'!O34</f>
        <v>0</v>
      </c>
      <c r="P34" s="464">
        <f>'[3]ОЕМИР'!P34+'[3]ОАК'!P34</f>
        <v>0</v>
      </c>
      <c r="Q34" s="464">
        <f>'[3]ОЕМИР'!Q34+'[3]ОАК'!Q34</f>
        <v>0</v>
      </c>
      <c r="R34" s="464">
        <f>'[3]ОЕМИР'!R34+'[3]ОАК'!R34</f>
        <v>0</v>
      </c>
      <c r="S34" s="464">
        <f>'[3]ОЕМИР'!S34+'[3]ОАК'!S34</f>
        <v>0</v>
      </c>
      <c r="T34" s="27" t="b">
        <f t="shared" si="0"/>
        <v>1</v>
      </c>
      <c r="U34" s="27" t="b">
        <f t="shared" si="1"/>
        <v>1</v>
      </c>
      <c r="V34" s="27" t="b">
        <f t="shared" si="2"/>
        <v>1</v>
      </c>
      <c r="W34" s="27" t="b">
        <f t="shared" si="3"/>
        <v>1</v>
      </c>
    </row>
    <row r="35" spans="1:23" s="27" customFormat="1" ht="38.25">
      <c r="A35" s="30" t="s">
        <v>639</v>
      </c>
      <c r="B35" s="326" t="s">
        <v>297</v>
      </c>
      <c r="C35" s="464">
        <f>'[3]ОЕМИР'!C35+'[3]ОАК'!C35</f>
        <v>0</v>
      </c>
      <c r="D35" s="464">
        <f>'[3]ОЕМИР'!D35+'[3]ОАК'!D35</f>
        <v>0</v>
      </c>
      <c r="E35" s="464">
        <f>'[3]ОЕМИР'!E35+'[3]ОАК'!E35</f>
        <v>0</v>
      </c>
      <c r="F35" s="464">
        <f>'[3]ОЕМИР'!F35+'[3]ОАК'!F35</f>
        <v>0</v>
      </c>
      <c r="G35" s="464">
        <f>'[3]ОЕМИР'!G35+'[3]ОАК'!G35</f>
        <v>0</v>
      </c>
      <c r="H35" s="464">
        <f>'[3]ОЕМИР'!H35+'[3]ОАК'!H35</f>
        <v>0</v>
      </c>
      <c r="I35" s="464">
        <f>'[3]ОЕМИР'!I35+'[3]ОАК'!I35</f>
        <v>0</v>
      </c>
      <c r="J35" s="464">
        <f>'[3]ОЕМИР'!J35+'[3]ОАК'!J35</f>
        <v>0</v>
      </c>
      <c r="K35" s="464">
        <f>'[3]ОЕМИР'!K35+'[3]ОАК'!K35</f>
        <v>0</v>
      </c>
      <c r="L35" s="464">
        <f>'[3]ОЕМИР'!L35+'[3]ОАК'!L35</f>
        <v>0</v>
      </c>
      <c r="M35" s="464">
        <f>'[3]ОЕМИР'!M35+'[3]ОАК'!M35</f>
        <v>0</v>
      </c>
      <c r="N35" s="464">
        <f>'[3]ОЕМИР'!N35+'[3]ОАК'!N35</f>
        <v>0</v>
      </c>
      <c r="O35" s="464">
        <f>'[3]ОЕМИР'!O35+'[3]ОАК'!O35</f>
        <v>0</v>
      </c>
      <c r="P35" s="464">
        <f>'[3]ОЕМИР'!P35+'[3]ОАК'!P35</f>
        <v>0</v>
      </c>
      <c r="Q35" s="464">
        <f>'[3]ОЕМИР'!Q35+'[3]ОАК'!Q35</f>
        <v>0</v>
      </c>
      <c r="R35" s="464">
        <f>'[3]ОЕМИР'!R35+'[3]ОАК'!R35</f>
        <v>0</v>
      </c>
      <c r="S35" s="464">
        <f>'[3]ОЕМИР'!S35+'[3]ОАК'!S35</f>
        <v>0</v>
      </c>
      <c r="T35" s="27" t="b">
        <f t="shared" si="0"/>
        <v>1</v>
      </c>
      <c r="U35" s="27" t="b">
        <f t="shared" si="1"/>
        <v>1</v>
      </c>
      <c r="V35" s="27" t="b">
        <f t="shared" si="2"/>
        <v>1</v>
      </c>
      <c r="W35" s="27" t="b">
        <f t="shared" si="3"/>
        <v>1</v>
      </c>
    </row>
    <row r="36" spans="1:23" s="27" customFormat="1" ht="25.5">
      <c r="A36" s="30" t="s">
        <v>284</v>
      </c>
      <c r="B36" s="326" t="s">
        <v>733</v>
      </c>
      <c r="C36" s="464">
        <f>'[3]ОЕМИР'!C36+'[3]ОАК'!C36</f>
        <v>0</v>
      </c>
      <c r="D36" s="464">
        <f>'[3]ОЕМИР'!D36+'[3]ОАК'!D36</f>
        <v>0</v>
      </c>
      <c r="E36" s="464">
        <f>'[3]ОЕМИР'!E36+'[3]ОАК'!E36</f>
        <v>0</v>
      </c>
      <c r="F36" s="464">
        <f>'[3]ОЕМИР'!F36+'[3]ОАК'!F36</f>
        <v>0</v>
      </c>
      <c r="G36" s="464">
        <f>'[3]ОЕМИР'!G36+'[3]ОАК'!G36</f>
        <v>0</v>
      </c>
      <c r="H36" s="464">
        <f>'[3]ОЕМИР'!H36+'[3]ОАК'!H36</f>
        <v>0</v>
      </c>
      <c r="I36" s="464">
        <f>'[3]ОЕМИР'!I36+'[3]ОАК'!I36</f>
        <v>0</v>
      </c>
      <c r="J36" s="464">
        <f>'[3]ОЕМИР'!J36+'[3]ОАК'!J36</f>
        <v>0</v>
      </c>
      <c r="K36" s="464">
        <f>'[3]ОЕМИР'!K36+'[3]ОАК'!K36</f>
        <v>0</v>
      </c>
      <c r="L36" s="464">
        <f>'[3]ОЕМИР'!L36+'[3]ОАК'!L36</f>
        <v>0</v>
      </c>
      <c r="M36" s="464">
        <f>'[3]ОЕМИР'!M36+'[3]ОАК'!M36</f>
        <v>0</v>
      </c>
      <c r="N36" s="464">
        <f>'[3]ОЕМИР'!N36+'[3]ОАК'!N36</f>
        <v>0</v>
      </c>
      <c r="O36" s="464">
        <f>'[3]ОЕМИР'!O36+'[3]ОАК'!O36</f>
        <v>0</v>
      </c>
      <c r="P36" s="464">
        <f>'[3]ОЕМИР'!P36+'[3]ОАК'!P36</f>
        <v>0</v>
      </c>
      <c r="Q36" s="464">
        <f>'[3]ОЕМИР'!Q36+'[3]ОАК'!Q36</f>
        <v>0</v>
      </c>
      <c r="R36" s="464">
        <f>'[3]ОЕМИР'!R36+'[3]ОАК'!R36</f>
        <v>0</v>
      </c>
      <c r="S36" s="464">
        <f>'[3]ОЕМИР'!S36+'[3]ОАК'!S36</f>
        <v>0</v>
      </c>
      <c r="T36" s="27" t="b">
        <f t="shared" si="0"/>
        <v>1</v>
      </c>
      <c r="U36" s="27" t="b">
        <f t="shared" si="1"/>
        <v>1</v>
      </c>
      <c r="V36" s="27" t="b">
        <f t="shared" si="2"/>
        <v>1</v>
      </c>
      <c r="W36" s="27" t="b">
        <f t="shared" si="3"/>
        <v>1</v>
      </c>
    </row>
    <row r="37" spans="1:23" s="27" customFormat="1" ht="51">
      <c r="A37" s="38" t="s">
        <v>640</v>
      </c>
      <c r="B37" s="326" t="s">
        <v>734</v>
      </c>
      <c r="C37" s="465"/>
      <c r="D37" s="482"/>
      <c r="E37" s="465"/>
      <c r="F37" s="465"/>
      <c r="G37" s="482"/>
      <c r="H37" s="463"/>
      <c r="I37" s="463"/>
      <c r="J37" s="463"/>
      <c r="K37" s="463"/>
      <c r="L37" s="463"/>
      <c r="M37" s="463"/>
      <c r="N37" s="482"/>
      <c r="O37" s="463"/>
      <c r="P37" s="463"/>
      <c r="Q37" s="463"/>
      <c r="R37" s="463"/>
      <c r="S37" s="463"/>
      <c r="T37" s="27" t="b">
        <f t="shared" si="0"/>
        <v>1</v>
      </c>
      <c r="U37" s="27" t="b">
        <f t="shared" si="1"/>
        <v>1</v>
      </c>
      <c r="V37" s="27" t="b">
        <f t="shared" si="2"/>
        <v>1</v>
      </c>
      <c r="W37" s="27" t="b">
        <f t="shared" si="3"/>
        <v>1</v>
      </c>
    </row>
    <row r="38" spans="1:23" s="27" customFormat="1" ht="38.25">
      <c r="A38" s="38" t="s">
        <v>641</v>
      </c>
      <c r="B38" s="406" t="s">
        <v>285</v>
      </c>
      <c r="C38" s="32">
        <f>IF((E38+F38)=SUM(C39:C48),SUM(C39:C48),"`ОШ!`")</f>
        <v>5</v>
      </c>
      <c r="D38" s="481"/>
      <c r="E38" s="33">
        <f>SUM(E39:E48)</f>
        <v>4</v>
      </c>
      <c r="F38" s="33">
        <f>SUM(F39:F48)</f>
        <v>1</v>
      </c>
      <c r="G38" s="481"/>
      <c r="H38" s="33">
        <f>SUM(H39:H48)</f>
        <v>0</v>
      </c>
      <c r="I38" s="32">
        <f>IF(AND(F38+H38=SUM(I39:I48),J38+K38=SUM(I39:I48)),SUM(I39:I48),"`ОШ!`")</f>
        <v>1</v>
      </c>
      <c r="J38" s="32">
        <f>SUM(J39:J48)</f>
        <v>1</v>
      </c>
      <c r="K38" s="32">
        <f>SUM(K39:K48)</f>
        <v>0</v>
      </c>
      <c r="L38" s="32">
        <f>SUM(L39:L48)</f>
        <v>0</v>
      </c>
      <c r="M38" s="32">
        <f>SUM(M39:M48)</f>
        <v>0</v>
      </c>
      <c r="N38" s="481"/>
      <c r="O38" s="32">
        <f>IF((Q38+R38+S38)=SUM(O39:O48),SUM(O39:O48),"`ОШИБКА!`")</f>
        <v>0</v>
      </c>
      <c r="P38" s="32">
        <f>SUM(P39:P48)</f>
        <v>0</v>
      </c>
      <c r="Q38" s="32">
        <f>SUM(Q39:Q48)</f>
        <v>0</v>
      </c>
      <c r="R38" s="32">
        <f>SUM(R39:R48)</f>
        <v>0</v>
      </c>
      <c r="S38" s="32">
        <f>SUM(S39:S48)</f>
        <v>0</v>
      </c>
      <c r="T38" s="27" t="b">
        <f t="shared" si="0"/>
        <v>1</v>
      </c>
      <c r="U38" s="27" t="b">
        <f t="shared" si="1"/>
        <v>1</v>
      </c>
      <c r="V38" s="27" t="b">
        <f t="shared" si="2"/>
        <v>1</v>
      </c>
      <c r="W38" s="27" t="b">
        <f t="shared" si="3"/>
        <v>1</v>
      </c>
    </row>
    <row r="39" spans="1:23" s="27" customFormat="1" ht="38.25">
      <c r="A39" s="38" t="s">
        <v>643</v>
      </c>
      <c r="B39" s="326" t="s">
        <v>298</v>
      </c>
      <c r="C39" s="465">
        <f>'[3]ОЕМИР'!C38+'[3]ОАК'!C39</f>
        <v>3</v>
      </c>
      <c r="D39" s="465">
        <f>'[3]ОЕМИР'!D38+'[3]ОАК'!D39</f>
        <v>0</v>
      </c>
      <c r="E39" s="465">
        <f>'[3]ОЕМИР'!E38+'[3]ОАК'!E39</f>
        <v>2</v>
      </c>
      <c r="F39" s="465">
        <f>'[3]ОЕМИР'!F38+'[3]ОАК'!F39</f>
        <v>1</v>
      </c>
      <c r="G39" s="465">
        <f>'[3]ОЕМИР'!G38+'[3]ОАК'!G39</f>
        <v>0</v>
      </c>
      <c r="H39" s="465">
        <f>'[3]ОЕМИР'!H38+'[3]ОАК'!H39</f>
        <v>0</v>
      </c>
      <c r="I39" s="465">
        <f>'[3]ОЕМИР'!I38+'[3]ОАК'!I39</f>
        <v>1</v>
      </c>
      <c r="J39" s="465">
        <f>'[3]ОЕМИР'!J38+'[3]ОАК'!J39</f>
        <v>1</v>
      </c>
      <c r="K39" s="465">
        <f>'[3]ОЕМИР'!K38+'[3]ОАК'!K39</f>
        <v>0</v>
      </c>
      <c r="L39" s="465">
        <f>'[3]ОЕМИР'!L38+'[3]ОАК'!L39</f>
        <v>0</v>
      </c>
      <c r="M39" s="465">
        <f>'[3]ОЕМИР'!M38+'[3]ОАК'!M39</f>
        <v>0</v>
      </c>
      <c r="N39" s="465">
        <f>'[3]ОЕМИР'!N38+'[3]ОАК'!N39</f>
        <v>0</v>
      </c>
      <c r="O39" s="465">
        <f>'[3]ОЕМИР'!O38+'[3]ОАК'!O39</f>
        <v>0</v>
      </c>
      <c r="P39" s="465">
        <f>'[3]ОЕМИР'!P38+'[3]ОАК'!P39</f>
        <v>0</v>
      </c>
      <c r="Q39" s="465">
        <f>'[3]ОЕМИР'!Q38+'[3]ОАК'!Q39</f>
        <v>0</v>
      </c>
      <c r="R39" s="465">
        <f>'[3]ОЕМИР'!R38+'[3]ОАК'!R39</f>
        <v>0</v>
      </c>
      <c r="S39" s="465">
        <f>'[3]ОЕМИР'!S38+'[3]ОАК'!S39</f>
        <v>0</v>
      </c>
      <c r="T39" s="27" t="b">
        <f t="shared" si="0"/>
        <v>1</v>
      </c>
      <c r="U39" s="27" t="b">
        <f t="shared" si="1"/>
        <v>1</v>
      </c>
      <c r="V39" s="27" t="b">
        <f t="shared" si="2"/>
        <v>1</v>
      </c>
      <c r="W39" s="27" t="b">
        <f t="shared" si="3"/>
        <v>1</v>
      </c>
    </row>
    <row r="40" spans="1:23" s="27" customFormat="1" ht="25.5">
      <c r="A40" s="38" t="s">
        <v>644</v>
      </c>
      <c r="B40" s="326" t="s">
        <v>286</v>
      </c>
      <c r="C40" s="465">
        <f>'[3]ОЕМИР'!C39+'[3]ОАК'!C40</f>
        <v>0</v>
      </c>
      <c r="D40" s="465">
        <f>'[3]ОЕМИР'!D39+'[3]ОАК'!D40</f>
        <v>0</v>
      </c>
      <c r="E40" s="465">
        <f>'[3]ОЕМИР'!E39+'[3]ОАК'!E40</f>
        <v>0</v>
      </c>
      <c r="F40" s="465">
        <f>'[3]ОЕМИР'!F39+'[3]ОАК'!F40</f>
        <v>0</v>
      </c>
      <c r="G40" s="465">
        <f>'[3]ОЕМИР'!G39+'[3]ОАК'!G40</f>
        <v>0</v>
      </c>
      <c r="H40" s="465">
        <f>'[3]ОЕМИР'!H39+'[3]ОАК'!H40</f>
        <v>0</v>
      </c>
      <c r="I40" s="465">
        <f>'[3]ОЕМИР'!I39+'[3]ОАК'!I40</f>
        <v>0</v>
      </c>
      <c r="J40" s="465">
        <f>'[3]ОЕМИР'!J39+'[3]ОАК'!J40</f>
        <v>0</v>
      </c>
      <c r="K40" s="465">
        <f>'[3]ОЕМИР'!K39+'[3]ОАК'!K40</f>
        <v>0</v>
      </c>
      <c r="L40" s="465">
        <f>'[3]ОЕМИР'!L39+'[3]ОАК'!L40</f>
        <v>0</v>
      </c>
      <c r="M40" s="465">
        <f>'[3]ОЕМИР'!M39+'[3]ОАК'!M40</f>
        <v>0</v>
      </c>
      <c r="N40" s="465">
        <f>'[3]ОЕМИР'!N39+'[3]ОАК'!N40</f>
        <v>0</v>
      </c>
      <c r="O40" s="465">
        <f>'[3]ОЕМИР'!O39+'[3]ОАК'!O40</f>
        <v>0</v>
      </c>
      <c r="P40" s="465">
        <f>'[3]ОЕМИР'!P39+'[3]ОАК'!P40</f>
        <v>0</v>
      </c>
      <c r="Q40" s="465">
        <f>'[3]ОЕМИР'!Q39+'[3]ОАК'!Q40</f>
        <v>0</v>
      </c>
      <c r="R40" s="465">
        <f>'[3]ОЕМИР'!R39+'[3]ОАК'!R40</f>
        <v>0</v>
      </c>
      <c r="S40" s="465">
        <f>'[3]ОЕМИР'!S39+'[3]ОАК'!S40</f>
        <v>0</v>
      </c>
      <c r="T40" s="27" t="b">
        <f t="shared" si="0"/>
        <v>1</v>
      </c>
      <c r="U40" s="27" t="b">
        <f t="shared" si="1"/>
        <v>1</v>
      </c>
      <c r="V40" s="27" t="b">
        <f t="shared" si="2"/>
        <v>1</v>
      </c>
      <c r="W40" s="27" t="b">
        <f t="shared" si="3"/>
        <v>1</v>
      </c>
    </row>
    <row r="41" spans="1:23" s="27" customFormat="1" ht="12.75">
      <c r="A41" s="38" t="s">
        <v>645</v>
      </c>
      <c r="B41" s="326" t="s">
        <v>287</v>
      </c>
      <c r="C41" s="465">
        <f>'[3]ОЕМИР'!C40+'[3]ОАК'!C41</f>
        <v>0</v>
      </c>
      <c r="D41" s="465">
        <f>'[3]ОЕМИР'!D40+'[3]ОАК'!D41</f>
        <v>0</v>
      </c>
      <c r="E41" s="465">
        <f>'[3]ОЕМИР'!E40+'[3]ОАК'!E41</f>
        <v>0</v>
      </c>
      <c r="F41" s="465">
        <f>'[3]ОЕМИР'!F40+'[3]ОАК'!F41</f>
        <v>0</v>
      </c>
      <c r="G41" s="465">
        <f>'[3]ОЕМИР'!G40+'[3]ОАК'!G41</f>
        <v>0</v>
      </c>
      <c r="H41" s="465">
        <f>'[3]ОЕМИР'!H40+'[3]ОАК'!H41</f>
        <v>0</v>
      </c>
      <c r="I41" s="465">
        <f>'[3]ОЕМИР'!I40+'[3]ОАК'!I41</f>
        <v>0</v>
      </c>
      <c r="J41" s="465">
        <f>'[3]ОЕМИР'!J40+'[3]ОАК'!J41</f>
        <v>0</v>
      </c>
      <c r="K41" s="465">
        <f>'[3]ОЕМИР'!K40+'[3]ОАК'!K41</f>
        <v>0</v>
      </c>
      <c r="L41" s="465">
        <f>'[3]ОЕМИР'!L40+'[3]ОАК'!L41</f>
        <v>0</v>
      </c>
      <c r="M41" s="465">
        <f>'[3]ОЕМИР'!M40+'[3]ОАК'!M41</f>
        <v>0</v>
      </c>
      <c r="N41" s="465">
        <f>'[3]ОЕМИР'!N40+'[3]ОАК'!N41</f>
        <v>0</v>
      </c>
      <c r="O41" s="465">
        <f>'[3]ОЕМИР'!O40+'[3]ОАК'!O41</f>
        <v>0</v>
      </c>
      <c r="P41" s="465">
        <f>'[3]ОЕМИР'!P40+'[3]ОАК'!P41</f>
        <v>0</v>
      </c>
      <c r="Q41" s="465">
        <f>'[3]ОЕМИР'!Q40+'[3]ОАК'!Q41</f>
        <v>0</v>
      </c>
      <c r="R41" s="465">
        <f>'[3]ОЕМИР'!R40+'[3]ОАК'!R41</f>
        <v>0</v>
      </c>
      <c r="S41" s="465">
        <f>'[3]ОЕМИР'!S40+'[3]ОАК'!S41</f>
        <v>0</v>
      </c>
      <c r="T41" s="27" t="b">
        <f t="shared" si="0"/>
        <v>1</v>
      </c>
      <c r="U41" s="27" t="b">
        <f t="shared" si="1"/>
        <v>1</v>
      </c>
      <c r="V41" s="27" t="b">
        <f t="shared" si="2"/>
        <v>1</v>
      </c>
      <c r="W41" s="27" t="b">
        <f t="shared" si="3"/>
        <v>1</v>
      </c>
    </row>
    <row r="42" spans="1:23" s="27" customFormat="1" ht="25.5">
      <c r="A42" s="38" t="s">
        <v>646</v>
      </c>
      <c r="B42" s="326" t="s">
        <v>288</v>
      </c>
      <c r="C42" s="465">
        <f>'[3]ОЕМИР'!C41+'[3]ОАК'!C42</f>
        <v>0</v>
      </c>
      <c r="D42" s="465">
        <f>'[3]ОЕМИР'!D41+'[3]ОАК'!D42</f>
        <v>0</v>
      </c>
      <c r="E42" s="465">
        <f>'[3]ОЕМИР'!E41+'[3]ОАК'!E42</f>
        <v>0</v>
      </c>
      <c r="F42" s="465">
        <f>'[3]ОЕМИР'!F41+'[3]ОАК'!F42</f>
        <v>0</v>
      </c>
      <c r="G42" s="465">
        <f>'[3]ОЕМИР'!G41+'[3]ОАК'!G42</f>
        <v>0</v>
      </c>
      <c r="H42" s="465">
        <f>'[3]ОЕМИР'!H41+'[3]ОАК'!H42</f>
        <v>0</v>
      </c>
      <c r="I42" s="465">
        <f>'[3]ОЕМИР'!I41+'[3]ОАК'!I42</f>
        <v>0</v>
      </c>
      <c r="J42" s="465">
        <f>'[3]ОЕМИР'!J41+'[3]ОАК'!J42</f>
        <v>0</v>
      </c>
      <c r="K42" s="465">
        <f>'[3]ОЕМИР'!K41+'[3]ОАК'!K42</f>
        <v>0</v>
      </c>
      <c r="L42" s="465">
        <f>'[3]ОЕМИР'!L41+'[3]ОАК'!L42</f>
        <v>0</v>
      </c>
      <c r="M42" s="465">
        <f>'[3]ОЕМИР'!M41+'[3]ОАК'!M42</f>
        <v>0</v>
      </c>
      <c r="N42" s="465">
        <f>'[3]ОЕМИР'!N41+'[3]ОАК'!N42</f>
        <v>0</v>
      </c>
      <c r="O42" s="465">
        <f>'[3]ОЕМИР'!O41+'[3]ОАК'!O42</f>
        <v>0</v>
      </c>
      <c r="P42" s="465">
        <f>'[3]ОЕМИР'!P41+'[3]ОАК'!P42</f>
        <v>0</v>
      </c>
      <c r="Q42" s="465">
        <f>'[3]ОЕМИР'!Q41+'[3]ОАК'!Q42</f>
        <v>0</v>
      </c>
      <c r="R42" s="465">
        <f>'[3]ОЕМИР'!R41+'[3]ОАК'!R42</f>
        <v>0</v>
      </c>
      <c r="S42" s="465">
        <f>'[3]ОЕМИР'!S41+'[3]ОАК'!S42</f>
        <v>0</v>
      </c>
      <c r="T42" s="27" t="b">
        <f t="shared" si="0"/>
        <v>1</v>
      </c>
      <c r="U42" s="27" t="b">
        <f t="shared" si="1"/>
        <v>1</v>
      </c>
      <c r="V42" s="27" t="b">
        <f t="shared" si="2"/>
        <v>1</v>
      </c>
      <c r="W42" s="27" t="b">
        <f t="shared" si="3"/>
        <v>1</v>
      </c>
    </row>
    <row r="43" spans="1:23" s="27" customFormat="1" ht="51">
      <c r="A43" s="38" t="s">
        <v>647</v>
      </c>
      <c r="B43" s="326" t="s">
        <v>299</v>
      </c>
      <c r="C43" s="465">
        <f>'[3]ОЕМИР'!C42+'[3]ОАК'!C43</f>
        <v>0</v>
      </c>
      <c r="D43" s="465">
        <f>'[3]ОЕМИР'!D42+'[3]ОАК'!D43</f>
        <v>0</v>
      </c>
      <c r="E43" s="465">
        <f>'[3]ОЕМИР'!E42+'[3]ОАК'!E43</f>
        <v>0</v>
      </c>
      <c r="F43" s="465">
        <f>'[3]ОЕМИР'!F42+'[3]ОАК'!F43</f>
        <v>0</v>
      </c>
      <c r="G43" s="465">
        <f>'[3]ОЕМИР'!G42+'[3]ОАК'!G43</f>
        <v>0</v>
      </c>
      <c r="H43" s="465">
        <f>'[3]ОЕМИР'!H42+'[3]ОАК'!H43</f>
        <v>0</v>
      </c>
      <c r="I43" s="465">
        <f>'[3]ОЕМИР'!I42+'[3]ОАК'!I43</f>
        <v>0</v>
      </c>
      <c r="J43" s="465">
        <f>'[3]ОЕМИР'!J42+'[3]ОАК'!J43</f>
        <v>0</v>
      </c>
      <c r="K43" s="465">
        <f>'[3]ОЕМИР'!K42+'[3]ОАК'!K43</f>
        <v>0</v>
      </c>
      <c r="L43" s="465">
        <f>'[3]ОЕМИР'!L42+'[3]ОАК'!L43</f>
        <v>0</v>
      </c>
      <c r="M43" s="465">
        <f>'[3]ОЕМИР'!M42+'[3]ОАК'!M43</f>
        <v>0</v>
      </c>
      <c r="N43" s="465">
        <f>'[3]ОЕМИР'!N42+'[3]ОАК'!N43</f>
        <v>0</v>
      </c>
      <c r="O43" s="465">
        <f>'[3]ОЕМИР'!O42+'[3]ОАК'!O43</f>
        <v>0</v>
      </c>
      <c r="P43" s="465">
        <f>'[3]ОЕМИР'!P42+'[3]ОАК'!P43</f>
        <v>0</v>
      </c>
      <c r="Q43" s="465">
        <f>'[3]ОЕМИР'!Q42+'[3]ОАК'!Q43</f>
        <v>0</v>
      </c>
      <c r="R43" s="465">
        <f>'[3]ОЕМИР'!R42+'[3]ОАК'!R43</f>
        <v>0</v>
      </c>
      <c r="S43" s="465">
        <f>'[3]ОЕМИР'!S42+'[3]ОАК'!S43</f>
        <v>0</v>
      </c>
      <c r="T43" s="27" t="b">
        <f t="shared" si="0"/>
        <v>1</v>
      </c>
      <c r="U43" s="27" t="b">
        <f t="shared" si="1"/>
        <v>1</v>
      </c>
      <c r="V43" s="27" t="b">
        <f t="shared" si="2"/>
        <v>1</v>
      </c>
      <c r="W43" s="27" t="b">
        <f t="shared" si="3"/>
        <v>1</v>
      </c>
    </row>
    <row r="44" spans="1:23" s="27" customFormat="1" ht="63.75">
      <c r="A44" s="38" t="s">
        <v>648</v>
      </c>
      <c r="B44" s="326" t="s">
        <v>289</v>
      </c>
      <c r="C44" s="465">
        <f>'[3]ОЕМИР'!C43+'[3]ОАК'!C44</f>
        <v>0</v>
      </c>
      <c r="D44" s="465">
        <f>'[3]ОЕМИР'!D43+'[3]ОАК'!D44</f>
        <v>0</v>
      </c>
      <c r="E44" s="465">
        <f>'[3]ОЕМИР'!E43+'[3]ОАК'!E44</f>
        <v>0</v>
      </c>
      <c r="F44" s="465">
        <f>'[3]ОЕМИР'!F43+'[3]ОАК'!F44</f>
        <v>0</v>
      </c>
      <c r="G44" s="465">
        <f>'[3]ОЕМИР'!G43+'[3]ОАК'!G44</f>
        <v>0</v>
      </c>
      <c r="H44" s="465">
        <f>'[3]ОЕМИР'!H43+'[3]ОАК'!H44</f>
        <v>0</v>
      </c>
      <c r="I44" s="465">
        <f>'[3]ОЕМИР'!I43+'[3]ОАК'!I44</f>
        <v>0</v>
      </c>
      <c r="J44" s="465">
        <f>'[3]ОЕМИР'!J43+'[3]ОАК'!J44</f>
        <v>0</v>
      </c>
      <c r="K44" s="465">
        <f>'[3]ОЕМИР'!K43+'[3]ОАК'!K44</f>
        <v>0</v>
      </c>
      <c r="L44" s="465">
        <f>'[3]ОЕМИР'!L43+'[3]ОАК'!L44</f>
        <v>0</v>
      </c>
      <c r="M44" s="465">
        <f>'[3]ОЕМИР'!M43+'[3]ОАК'!M44</f>
        <v>0</v>
      </c>
      <c r="N44" s="465">
        <f>'[3]ОЕМИР'!N43+'[3]ОАК'!N44</f>
        <v>0</v>
      </c>
      <c r="O44" s="465">
        <f>'[3]ОЕМИР'!O43+'[3]ОАК'!O44</f>
        <v>0</v>
      </c>
      <c r="P44" s="465">
        <f>'[3]ОЕМИР'!P43+'[3]ОАК'!P44</f>
        <v>0</v>
      </c>
      <c r="Q44" s="465">
        <f>'[3]ОЕМИР'!Q43+'[3]ОАК'!Q44</f>
        <v>0</v>
      </c>
      <c r="R44" s="465">
        <f>'[3]ОЕМИР'!R43+'[3]ОАК'!R44</f>
        <v>0</v>
      </c>
      <c r="S44" s="465">
        <f>'[3]ОЕМИР'!S43+'[3]ОАК'!S44</f>
        <v>0</v>
      </c>
      <c r="T44" s="27" t="b">
        <f t="shared" si="0"/>
        <v>1</v>
      </c>
      <c r="U44" s="27" t="b">
        <f t="shared" si="1"/>
        <v>1</v>
      </c>
      <c r="V44" s="27" t="b">
        <f t="shared" si="2"/>
        <v>1</v>
      </c>
      <c r="W44" s="27" t="b">
        <f t="shared" si="3"/>
        <v>1</v>
      </c>
    </row>
    <row r="45" spans="1:23" s="27" customFormat="1" ht="25.5">
      <c r="A45" s="38" t="s">
        <v>649</v>
      </c>
      <c r="B45" s="326" t="s">
        <v>290</v>
      </c>
      <c r="C45" s="465">
        <f>'[3]ОЕМИР'!C44+'[3]ОАК'!C45</f>
        <v>2</v>
      </c>
      <c r="D45" s="465">
        <f>'[3]ОЕМИР'!D44+'[3]ОАК'!D45</f>
        <v>0</v>
      </c>
      <c r="E45" s="465">
        <f>'[3]ОЕМИР'!E44+'[3]ОАК'!E45</f>
        <v>2</v>
      </c>
      <c r="F45" s="465">
        <f>'[3]ОЕМИР'!F44+'[3]ОАК'!F45</f>
        <v>0</v>
      </c>
      <c r="G45" s="465">
        <f>'[3]ОЕМИР'!G44+'[3]ОАК'!G45</f>
        <v>0</v>
      </c>
      <c r="H45" s="465">
        <f>'[3]ОЕМИР'!H44+'[3]ОАК'!H45</f>
        <v>0</v>
      </c>
      <c r="I45" s="465">
        <f>'[3]ОЕМИР'!I44+'[3]ОАК'!I45</f>
        <v>0</v>
      </c>
      <c r="J45" s="465">
        <f>'[3]ОЕМИР'!J44+'[3]ОАК'!J45</f>
        <v>0</v>
      </c>
      <c r="K45" s="465">
        <f>'[3]ОЕМИР'!K44+'[3]ОАК'!K45</f>
        <v>0</v>
      </c>
      <c r="L45" s="465">
        <f>'[3]ОЕМИР'!L44+'[3]ОАК'!L45</f>
        <v>0</v>
      </c>
      <c r="M45" s="465">
        <f>'[3]ОЕМИР'!M44+'[3]ОАК'!M45</f>
        <v>0</v>
      </c>
      <c r="N45" s="465">
        <f>'[3]ОЕМИР'!N44+'[3]ОАК'!N45</f>
        <v>0</v>
      </c>
      <c r="O45" s="465">
        <f>'[3]ОЕМИР'!O44+'[3]ОАК'!O45</f>
        <v>0</v>
      </c>
      <c r="P45" s="465">
        <f>'[3]ОЕМИР'!P44+'[3]ОАК'!P45</f>
        <v>0</v>
      </c>
      <c r="Q45" s="465">
        <f>'[3]ОЕМИР'!Q44+'[3]ОАК'!Q45</f>
        <v>0</v>
      </c>
      <c r="R45" s="465">
        <f>'[3]ОЕМИР'!R44+'[3]ОАК'!R45</f>
        <v>0</v>
      </c>
      <c r="S45" s="465">
        <f>'[3]ОЕМИР'!S44+'[3]ОАК'!S45</f>
        <v>0</v>
      </c>
      <c r="T45" s="27" t="b">
        <f t="shared" si="0"/>
        <v>1</v>
      </c>
      <c r="U45" s="27" t="b">
        <f t="shared" si="1"/>
        <v>1</v>
      </c>
      <c r="V45" s="27" t="b">
        <f t="shared" si="2"/>
        <v>1</v>
      </c>
      <c r="W45" s="27" t="b">
        <f t="shared" si="3"/>
        <v>1</v>
      </c>
    </row>
    <row r="46" spans="1:23" s="27" customFormat="1" ht="25.5">
      <c r="A46" s="38" t="s">
        <v>375</v>
      </c>
      <c r="B46" s="326" t="s">
        <v>291</v>
      </c>
      <c r="C46" s="465">
        <f>'[3]ОЕМИР'!C45+'[3]ОАК'!C46</f>
        <v>0</v>
      </c>
      <c r="D46" s="465">
        <f>'[3]ОЕМИР'!D45+'[3]ОАК'!D46</f>
        <v>0</v>
      </c>
      <c r="E46" s="465">
        <f>'[3]ОЕМИР'!E45+'[3]ОАК'!E46</f>
        <v>0</v>
      </c>
      <c r="F46" s="465">
        <f>'[3]ОЕМИР'!F45+'[3]ОАК'!F46</f>
        <v>0</v>
      </c>
      <c r="G46" s="465">
        <f>'[3]ОЕМИР'!G45+'[3]ОАК'!G46</f>
        <v>0</v>
      </c>
      <c r="H46" s="465">
        <f>'[3]ОЕМИР'!H45+'[3]ОАК'!H46</f>
        <v>0</v>
      </c>
      <c r="I46" s="465">
        <f>'[3]ОЕМИР'!I45+'[3]ОАК'!I46</f>
        <v>0</v>
      </c>
      <c r="J46" s="465">
        <f>'[3]ОЕМИР'!J45+'[3]ОАК'!J46</f>
        <v>0</v>
      </c>
      <c r="K46" s="465">
        <f>'[3]ОЕМИР'!K45+'[3]ОАК'!K46</f>
        <v>0</v>
      </c>
      <c r="L46" s="465">
        <f>'[3]ОЕМИР'!L45+'[3]ОАК'!L46</f>
        <v>0</v>
      </c>
      <c r="M46" s="465">
        <f>'[3]ОЕМИР'!M45+'[3]ОАК'!M46</f>
        <v>0</v>
      </c>
      <c r="N46" s="465">
        <f>'[3]ОЕМИР'!N45+'[3]ОАК'!N46</f>
        <v>0</v>
      </c>
      <c r="O46" s="465">
        <f>'[3]ОЕМИР'!O45+'[3]ОАК'!O46</f>
        <v>0</v>
      </c>
      <c r="P46" s="465">
        <f>'[3]ОЕМИР'!P45+'[3]ОАК'!P46</f>
        <v>0</v>
      </c>
      <c r="Q46" s="465">
        <f>'[3]ОЕМИР'!Q45+'[3]ОАК'!Q46</f>
        <v>0</v>
      </c>
      <c r="R46" s="465">
        <f>'[3]ОЕМИР'!R45+'[3]ОАК'!R46</f>
        <v>0</v>
      </c>
      <c r="S46" s="465">
        <f>'[3]ОЕМИР'!S45+'[3]ОАК'!S46</f>
        <v>0</v>
      </c>
      <c r="T46" s="27" t="b">
        <f t="shared" si="0"/>
        <v>1</v>
      </c>
      <c r="U46" s="27" t="b">
        <f t="shared" si="1"/>
        <v>1</v>
      </c>
      <c r="V46" s="27" t="b">
        <f t="shared" si="2"/>
        <v>1</v>
      </c>
      <c r="W46" s="27" t="b">
        <f t="shared" si="3"/>
        <v>1</v>
      </c>
    </row>
    <row r="47" spans="1:23" s="27" customFormat="1" ht="25.5">
      <c r="A47" s="38" t="s">
        <v>376</v>
      </c>
      <c r="B47" s="326" t="s">
        <v>292</v>
      </c>
      <c r="C47" s="465">
        <f>'[3]ОЕМИР'!C46+'[3]ОАК'!C47</f>
        <v>0</v>
      </c>
      <c r="D47" s="465">
        <f>'[3]ОЕМИР'!D46+'[3]ОАК'!D47</f>
        <v>0</v>
      </c>
      <c r="E47" s="465">
        <f>'[3]ОЕМИР'!E46+'[3]ОАК'!E47</f>
        <v>0</v>
      </c>
      <c r="F47" s="465">
        <f>'[3]ОЕМИР'!F46+'[3]ОАК'!F47</f>
        <v>0</v>
      </c>
      <c r="G47" s="465">
        <f>'[3]ОЕМИР'!G46+'[3]ОАК'!G47</f>
        <v>0</v>
      </c>
      <c r="H47" s="465">
        <f>'[3]ОЕМИР'!H46+'[3]ОАК'!H47</f>
        <v>0</v>
      </c>
      <c r="I47" s="465">
        <f>'[3]ОЕМИР'!I46+'[3]ОАК'!I47</f>
        <v>0</v>
      </c>
      <c r="J47" s="465">
        <f>'[3]ОЕМИР'!J46+'[3]ОАК'!J47</f>
        <v>0</v>
      </c>
      <c r="K47" s="465">
        <f>'[3]ОЕМИР'!K46+'[3]ОАК'!K47</f>
        <v>0</v>
      </c>
      <c r="L47" s="465">
        <f>'[3]ОЕМИР'!L46+'[3]ОАК'!L47</f>
        <v>0</v>
      </c>
      <c r="M47" s="465">
        <f>'[3]ОЕМИР'!M46+'[3]ОАК'!M47</f>
        <v>0</v>
      </c>
      <c r="N47" s="465">
        <f>'[3]ОЕМИР'!N46+'[3]ОАК'!N47</f>
        <v>0</v>
      </c>
      <c r="O47" s="465">
        <f>'[3]ОЕМИР'!O46+'[3]ОАК'!O47</f>
        <v>0</v>
      </c>
      <c r="P47" s="465">
        <f>'[3]ОЕМИР'!P46+'[3]ОАК'!P47</f>
        <v>0</v>
      </c>
      <c r="Q47" s="465">
        <f>'[3]ОЕМИР'!Q46+'[3]ОАК'!Q47</f>
        <v>0</v>
      </c>
      <c r="R47" s="465">
        <f>'[3]ОЕМИР'!R46+'[3]ОАК'!R47</f>
        <v>0</v>
      </c>
      <c r="S47" s="465">
        <f>'[3]ОЕМИР'!S46+'[3]ОАК'!S47</f>
        <v>0</v>
      </c>
      <c r="T47" s="27" t="b">
        <f t="shared" si="0"/>
        <v>1</v>
      </c>
      <c r="U47" s="27" t="b">
        <f t="shared" si="1"/>
        <v>1</v>
      </c>
      <c r="V47" s="27" t="b">
        <f t="shared" si="2"/>
        <v>1</v>
      </c>
      <c r="W47" s="27" t="b">
        <f t="shared" si="3"/>
        <v>1</v>
      </c>
    </row>
    <row r="48" spans="1:23" s="27" customFormat="1" ht="38.25">
      <c r="A48" s="38" t="s">
        <v>377</v>
      </c>
      <c r="B48" s="326" t="s">
        <v>300</v>
      </c>
      <c r="C48" s="465">
        <f>'[3]ОЕМИР'!C47+'[3]ОАК'!C48</f>
        <v>0</v>
      </c>
      <c r="D48" s="465">
        <f>'[3]ОЕМИР'!D47+'[3]ОАК'!D48</f>
        <v>0</v>
      </c>
      <c r="E48" s="465">
        <f>'[3]ОЕМИР'!E47+'[3]ОАК'!E48</f>
        <v>0</v>
      </c>
      <c r="F48" s="465">
        <f>'[3]ОЕМИР'!F47+'[3]ОАК'!F48</f>
        <v>0</v>
      </c>
      <c r="G48" s="465">
        <f>'[3]ОЕМИР'!G47+'[3]ОАК'!G48</f>
        <v>0</v>
      </c>
      <c r="H48" s="465">
        <f>'[3]ОЕМИР'!H47+'[3]ОАК'!H48</f>
        <v>0</v>
      </c>
      <c r="I48" s="465">
        <f>'[3]ОЕМИР'!I47+'[3]ОАК'!I48</f>
        <v>0</v>
      </c>
      <c r="J48" s="465">
        <f>'[3]ОЕМИР'!J47+'[3]ОАК'!J48</f>
        <v>0</v>
      </c>
      <c r="K48" s="465">
        <f>'[3]ОЕМИР'!K47+'[3]ОАК'!K48</f>
        <v>0</v>
      </c>
      <c r="L48" s="465">
        <f>'[3]ОЕМИР'!L47+'[3]ОАК'!L48</f>
        <v>0</v>
      </c>
      <c r="M48" s="465">
        <f>'[3]ОЕМИР'!M47+'[3]ОАК'!M48</f>
        <v>0</v>
      </c>
      <c r="N48" s="465">
        <f>'[3]ОЕМИР'!N47+'[3]ОАК'!N48</f>
        <v>0</v>
      </c>
      <c r="O48" s="465">
        <f>'[3]ОЕМИР'!O47+'[3]ОАК'!O48</f>
        <v>0</v>
      </c>
      <c r="P48" s="465">
        <f>'[3]ОЕМИР'!P47+'[3]ОАК'!P48</f>
        <v>0</v>
      </c>
      <c r="Q48" s="465">
        <f>'[3]ОЕМИР'!Q47+'[3]ОАК'!Q48</f>
        <v>0</v>
      </c>
      <c r="R48" s="465">
        <f>'[3]ОЕМИР'!R47+'[3]ОАК'!R48</f>
        <v>0</v>
      </c>
      <c r="S48" s="465">
        <f>'[3]ОЕМИР'!S47+'[3]ОАК'!S48</f>
        <v>0</v>
      </c>
      <c r="T48" s="27" t="b">
        <f t="shared" si="0"/>
        <v>1</v>
      </c>
      <c r="U48" s="27" t="b">
        <f t="shared" si="1"/>
        <v>1</v>
      </c>
      <c r="V48" s="27" t="b">
        <f t="shared" si="2"/>
        <v>1</v>
      </c>
      <c r="W48" s="27" t="b">
        <f t="shared" si="3"/>
        <v>1</v>
      </c>
    </row>
    <row r="49" spans="1:23" s="27" customFormat="1" ht="51">
      <c r="A49" s="38" t="s">
        <v>378</v>
      </c>
      <c r="B49" s="326" t="s">
        <v>734</v>
      </c>
      <c r="C49" s="465">
        <v>2</v>
      </c>
      <c r="D49" s="482"/>
      <c r="E49" s="465">
        <v>2</v>
      </c>
      <c r="F49" s="465"/>
      <c r="G49" s="482"/>
      <c r="H49" s="463"/>
      <c r="I49" s="463"/>
      <c r="J49" s="463"/>
      <c r="K49" s="463"/>
      <c r="L49" s="463"/>
      <c r="M49" s="463"/>
      <c r="N49" s="482"/>
      <c r="O49" s="463"/>
      <c r="P49" s="463"/>
      <c r="Q49" s="463"/>
      <c r="R49" s="463"/>
      <c r="S49" s="463"/>
      <c r="T49" s="27" t="b">
        <f t="shared" si="0"/>
        <v>1</v>
      </c>
      <c r="U49" s="27" t="b">
        <f t="shared" si="1"/>
        <v>1</v>
      </c>
      <c r="V49" s="27" t="b">
        <f t="shared" si="2"/>
        <v>1</v>
      </c>
      <c r="W49" s="27" t="b">
        <f t="shared" si="3"/>
        <v>1</v>
      </c>
    </row>
    <row r="50" spans="1:23" s="27" customFormat="1" ht="38.25">
      <c r="A50" s="30" t="s">
        <v>650</v>
      </c>
      <c r="B50" s="31" t="s">
        <v>642</v>
      </c>
      <c r="C50" s="32">
        <f>IF((E50+F50)=SUM(C51:C57),SUM(C51:C57),"`ОШ!`")</f>
        <v>7</v>
      </c>
      <c r="D50" s="481"/>
      <c r="E50" s="33">
        <f>SUM(E51:E57)</f>
        <v>5</v>
      </c>
      <c r="F50" s="33">
        <f>SUM(F51:F57)</f>
        <v>2</v>
      </c>
      <c r="G50" s="481"/>
      <c r="H50" s="33">
        <f>SUM(H51:H57)</f>
        <v>0</v>
      </c>
      <c r="I50" s="32">
        <f>IF(AND(F50+H50=SUM(I51:I57),J50+K50=SUM(I51:I57)),SUM(I51:I57),"`ОШ!`")</f>
        <v>2</v>
      </c>
      <c r="J50" s="32">
        <f>SUM(J51:J57)</f>
        <v>0</v>
      </c>
      <c r="K50" s="32">
        <f>SUM(K51:K57)</f>
        <v>2</v>
      </c>
      <c r="L50" s="32">
        <f>SUM(L51:L57)</f>
        <v>0</v>
      </c>
      <c r="M50" s="32">
        <f>SUM(M51:M57)</f>
        <v>0</v>
      </c>
      <c r="N50" s="481"/>
      <c r="O50" s="32">
        <f>IF((Q50+R50+S50)=SUM(O51:O57),SUM(O51:O57),"`ОШИБКА!`")</f>
        <v>1</v>
      </c>
      <c r="P50" s="32">
        <f>SUM(P51:P57)</f>
        <v>1</v>
      </c>
      <c r="Q50" s="32">
        <f>SUM(Q51:Q57)</f>
        <v>1</v>
      </c>
      <c r="R50" s="32">
        <f>SUM(R51:R57)</f>
        <v>0</v>
      </c>
      <c r="S50" s="32">
        <f>SUM(S51:S57)</f>
        <v>0</v>
      </c>
      <c r="T50" s="27" t="b">
        <f t="shared" si="0"/>
        <v>1</v>
      </c>
      <c r="U50" s="27" t="b">
        <f t="shared" si="1"/>
        <v>1</v>
      </c>
      <c r="V50" s="27" t="b">
        <f t="shared" si="2"/>
        <v>1</v>
      </c>
      <c r="W50" s="27" t="b">
        <f t="shared" si="3"/>
        <v>1</v>
      </c>
    </row>
    <row r="51" spans="1:23" s="27" customFormat="1" ht="25.5">
      <c r="A51" s="30" t="s">
        <v>651</v>
      </c>
      <c r="B51" s="418" t="s">
        <v>735</v>
      </c>
      <c r="C51" s="463">
        <f>'[3]ОЕМИР'!C49+'[3]ОАК'!C51</f>
        <v>2</v>
      </c>
      <c r="D51" s="463">
        <f>'[3]ОЕМИР'!D49+'[3]ОАК'!D51</f>
        <v>0</v>
      </c>
      <c r="E51" s="463">
        <f>'[3]ОЕМИР'!E49+'[3]ОАК'!E51</f>
        <v>1</v>
      </c>
      <c r="F51" s="463">
        <f>'[3]ОЕМИР'!F49+'[3]ОАК'!F51</f>
        <v>1</v>
      </c>
      <c r="G51" s="463">
        <f>'[3]ОЕМИР'!G49+'[3]ОАК'!G51</f>
        <v>0</v>
      </c>
      <c r="H51" s="463">
        <f>'[3]ОЕМИР'!H49+'[3]ОАК'!H51</f>
        <v>0</v>
      </c>
      <c r="I51" s="463">
        <f>'[3]ОЕМИР'!I49+'[3]ОАК'!I51</f>
        <v>1</v>
      </c>
      <c r="J51" s="463">
        <f>'[3]ОЕМИР'!J49+'[3]ОАК'!J51</f>
        <v>0</v>
      </c>
      <c r="K51" s="463">
        <f>'[3]ОЕМИР'!K49+'[3]ОАК'!K51</f>
        <v>1</v>
      </c>
      <c r="L51" s="463">
        <f>'[3]ОЕМИР'!L49+'[3]ОАК'!L51</f>
        <v>0</v>
      </c>
      <c r="M51" s="463">
        <f>'[3]ОЕМИР'!M49+'[3]ОАК'!M51</f>
        <v>0</v>
      </c>
      <c r="N51" s="463">
        <f>'[3]ОЕМИР'!N49+'[3]ОАК'!N51</f>
        <v>0</v>
      </c>
      <c r="O51" s="463">
        <f>'[3]ОЕМИР'!O49+'[3]ОАК'!O51</f>
        <v>0</v>
      </c>
      <c r="P51" s="463">
        <f>'[3]ОЕМИР'!P49+'[3]ОАК'!P51</f>
        <v>0</v>
      </c>
      <c r="Q51" s="463">
        <f>'[3]ОЕМИР'!Q49+'[3]ОАК'!Q51</f>
        <v>0</v>
      </c>
      <c r="R51" s="463">
        <f>'[3]ОЕМИР'!R49+'[3]ОАК'!R51</f>
        <v>0</v>
      </c>
      <c r="S51" s="463">
        <f>'[3]ОЕМИР'!S49+'[3]ОАК'!S51</f>
        <v>0</v>
      </c>
      <c r="T51" s="27" t="b">
        <f t="shared" si="0"/>
        <v>1</v>
      </c>
      <c r="U51" s="27" t="b">
        <f t="shared" si="1"/>
        <v>1</v>
      </c>
      <c r="V51" s="27" t="b">
        <f t="shared" si="2"/>
        <v>1</v>
      </c>
      <c r="W51" s="27" t="b">
        <f t="shared" si="3"/>
        <v>1</v>
      </c>
    </row>
    <row r="52" spans="1:23" s="27" customFormat="1" ht="25.5">
      <c r="A52" s="30" t="s">
        <v>652</v>
      </c>
      <c r="B52" s="68" t="s">
        <v>736</v>
      </c>
      <c r="C52" s="463">
        <f>'[3]ОЕМИР'!C50+'[3]ОАК'!C52</f>
        <v>0</v>
      </c>
      <c r="D52" s="463">
        <f>'[3]ОЕМИР'!D50+'[3]ОАК'!D52</f>
        <v>0</v>
      </c>
      <c r="E52" s="463">
        <f>'[3]ОЕМИР'!E50+'[3]ОАК'!E52</f>
        <v>0</v>
      </c>
      <c r="F52" s="463">
        <f>'[3]ОЕМИР'!F50+'[3]ОАК'!F52</f>
        <v>0</v>
      </c>
      <c r="G52" s="463">
        <f>'[3]ОЕМИР'!G50+'[3]ОАК'!G52</f>
        <v>0</v>
      </c>
      <c r="H52" s="463">
        <f>'[3]ОЕМИР'!H50+'[3]ОАК'!H52</f>
        <v>0</v>
      </c>
      <c r="I52" s="463">
        <f>'[3]ОЕМИР'!I50+'[3]ОАК'!I52</f>
        <v>0</v>
      </c>
      <c r="J52" s="463">
        <f>'[3]ОЕМИР'!J50+'[3]ОАК'!J52</f>
        <v>0</v>
      </c>
      <c r="K52" s="463">
        <f>'[3]ОЕМИР'!K50+'[3]ОАК'!K52</f>
        <v>0</v>
      </c>
      <c r="L52" s="463">
        <f>'[3]ОЕМИР'!L50+'[3]ОАК'!L52</f>
        <v>0</v>
      </c>
      <c r="M52" s="463">
        <f>'[3]ОЕМИР'!M50+'[3]ОАК'!M52</f>
        <v>0</v>
      </c>
      <c r="N52" s="463">
        <f>'[3]ОЕМИР'!N50+'[3]ОАК'!N52</f>
        <v>0</v>
      </c>
      <c r="O52" s="463">
        <f>'[3]ОЕМИР'!O50+'[3]ОАК'!O52</f>
        <v>0</v>
      </c>
      <c r="P52" s="463">
        <f>'[3]ОЕМИР'!P50+'[3]ОАК'!P52</f>
        <v>0</v>
      </c>
      <c r="Q52" s="463">
        <f>'[3]ОЕМИР'!Q50+'[3]ОАК'!Q52</f>
        <v>0</v>
      </c>
      <c r="R52" s="463">
        <f>'[3]ОЕМИР'!R50+'[3]ОАК'!R52</f>
        <v>0</v>
      </c>
      <c r="S52" s="463">
        <f>'[3]ОЕМИР'!S50+'[3]ОАК'!S52</f>
        <v>0</v>
      </c>
      <c r="T52" s="27" t="b">
        <f t="shared" si="0"/>
        <v>1</v>
      </c>
      <c r="U52" s="27" t="b">
        <f t="shared" si="1"/>
        <v>1</v>
      </c>
      <c r="V52" s="27" t="b">
        <f t="shared" si="2"/>
        <v>1</v>
      </c>
      <c r="W52" s="27" t="b">
        <f t="shared" si="3"/>
        <v>1</v>
      </c>
    </row>
    <row r="53" spans="1:23" s="27" customFormat="1" ht="12.75">
      <c r="A53" s="30" t="s">
        <v>653</v>
      </c>
      <c r="B53" s="68" t="s">
        <v>737</v>
      </c>
      <c r="C53" s="463">
        <f>'[3]ОЕМИР'!C51+'[3]ОАК'!C53</f>
        <v>0</v>
      </c>
      <c r="D53" s="463">
        <f>'[3]ОЕМИР'!D51+'[3]ОАК'!D53</f>
        <v>0</v>
      </c>
      <c r="E53" s="463">
        <f>'[3]ОЕМИР'!E51+'[3]ОАК'!E53</f>
        <v>0</v>
      </c>
      <c r="F53" s="463">
        <f>'[3]ОЕМИР'!F51+'[3]ОАК'!F53</f>
        <v>0</v>
      </c>
      <c r="G53" s="463">
        <f>'[3]ОЕМИР'!G51+'[3]ОАК'!G53</f>
        <v>0</v>
      </c>
      <c r="H53" s="463">
        <f>'[3]ОЕМИР'!H51+'[3]ОАК'!H53</f>
        <v>0</v>
      </c>
      <c r="I53" s="463">
        <f>'[3]ОЕМИР'!I51+'[3]ОАК'!I53</f>
        <v>0</v>
      </c>
      <c r="J53" s="463">
        <f>'[3]ОЕМИР'!J51+'[3]ОАК'!J53</f>
        <v>0</v>
      </c>
      <c r="K53" s="463">
        <f>'[3]ОЕМИР'!K51+'[3]ОАК'!K53</f>
        <v>0</v>
      </c>
      <c r="L53" s="463">
        <f>'[3]ОЕМИР'!L51+'[3]ОАК'!L53</f>
        <v>0</v>
      </c>
      <c r="M53" s="463">
        <f>'[3]ОЕМИР'!M51+'[3]ОАК'!M53</f>
        <v>0</v>
      </c>
      <c r="N53" s="463">
        <f>'[3]ОЕМИР'!N51+'[3]ОАК'!N53</f>
        <v>0</v>
      </c>
      <c r="O53" s="463">
        <f>'[3]ОЕМИР'!O51+'[3]ОАК'!O53</f>
        <v>0</v>
      </c>
      <c r="P53" s="463">
        <f>'[3]ОЕМИР'!P51+'[3]ОАК'!P53</f>
        <v>0</v>
      </c>
      <c r="Q53" s="463">
        <f>'[3]ОЕМИР'!Q51+'[3]ОАК'!Q53</f>
        <v>0</v>
      </c>
      <c r="R53" s="463">
        <f>'[3]ОЕМИР'!R51+'[3]ОАК'!R53</f>
        <v>0</v>
      </c>
      <c r="S53" s="463">
        <f>'[3]ОЕМИР'!S51+'[3]ОАК'!S53</f>
        <v>0</v>
      </c>
      <c r="T53" s="27" t="b">
        <f t="shared" si="0"/>
        <v>1</v>
      </c>
      <c r="U53" s="27" t="b">
        <f t="shared" si="1"/>
        <v>1</v>
      </c>
      <c r="V53" s="27" t="b">
        <f t="shared" si="2"/>
        <v>1</v>
      </c>
      <c r="W53" s="27" t="b">
        <f t="shared" si="3"/>
        <v>1</v>
      </c>
    </row>
    <row r="54" spans="1:23" s="27" customFormat="1" ht="38.25">
      <c r="A54" s="30" t="s">
        <v>654</v>
      </c>
      <c r="B54" s="68" t="s">
        <v>738</v>
      </c>
      <c r="C54" s="463">
        <f>'[3]ОЕМИР'!C52+'[3]ОАК'!C54</f>
        <v>0</v>
      </c>
      <c r="D54" s="463">
        <f>'[3]ОЕМИР'!D52+'[3]ОАК'!D54</f>
        <v>0</v>
      </c>
      <c r="E54" s="463">
        <f>'[3]ОЕМИР'!E52+'[3]ОАК'!E54</f>
        <v>0</v>
      </c>
      <c r="F54" s="463">
        <f>'[3]ОЕМИР'!F52+'[3]ОАК'!F54</f>
        <v>0</v>
      </c>
      <c r="G54" s="463">
        <f>'[3]ОЕМИР'!G52+'[3]ОАК'!G54</f>
        <v>0</v>
      </c>
      <c r="H54" s="463">
        <f>'[3]ОЕМИР'!H52+'[3]ОАК'!H54</f>
        <v>0</v>
      </c>
      <c r="I54" s="463">
        <f>'[3]ОЕМИР'!I52+'[3]ОАК'!I54</f>
        <v>0</v>
      </c>
      <c r="J54" s="463">
        <f>'[3]ОЕМИР'!J52+'[3]ОАК'!J54</f>
        <v>0</v>
      </c>
      <c r="K54" s="463">
        <f>'[3]ОЕМИР'!K52+'[3]ОАК'!K54</f>
        <v>0</v>
      </c>
      <c r="L54" s="463">
        <f>'[3]ОЕМИР'!L52+'[3]ОАК'!L54</f>
        <v>0</v>
      </c>
      <c r="M54" s="463">
        <f>'[3]ОЕМИР'!M52+'[3]ОАК'!M54</f>
        <v>0</v>
      </c>
      <c r="N54" s="463">
        <f>'[3]ОЕМИР'!N52+'[3]ОАК'!N54</f>
        <v>0</v>
      </c>
      <c r="O54" s="463">
        <f>'[3]ОЕМИР'!O52+'[3]ОАК'!O54</f>
        <v>0</v>
      </c>
      <c r="P54" s="463">
        <f>'[3]ОЕМИР'!P52+'[3]ОАК'!P54</f>
        <v>0</v>
      </c>
      <c r="Q54" s="463">
        <f>'[3]ОЕМИР'!Q52+'[3]ОАК'!Q54</f>
        <v>0</v>
      </c>
      <c r="R54" s="463">
        <f>'[3]ОЕМИР'!R52+'[3]ОАК'!R54</f>
        <v>0</v>
      </c>
      <c r="S54" s="463">
        <f>'[3]ОЕМИР'!S52+'[3]ОАК'!S54</f>
        <v>0</v>
      </c>
      <c r="T54" s="27" t="b">
        <f t="shared" si="0"/>
        <v>1</v>
      </c>
      <c r="U54" s="27" t="b">
        <f t="shared" si="1"/>
        <v>1</v>
      </c>
      <c r="V54" s="27" t="b">
        <f t="shared" si="2"/>
        <v>1</v>
      </c>
      <c r="W54" s="27" t="b">
        <f t="shared" si="3"/>
        <v>1</v>
      </c>
    </row>
    <row r="55" spans="1:23" s="27" customFormat="1" ht="51">
      <c r="A55" s="30" t="s">
        <v>655</v>
      </c>
      <c r="B55" s="68" t="s">
        <v>739</v>
      </c>
      <c r="C55" s="463">
        <f>'[3]ОЕМИР'!C53+'[3]ОАК'!C55</f>
        <v>0</v>
      </c>
      <c r="D55" s="463">
        <f>'[3]ОЕМИР'!D53+'[3]ОАК'!D55</f>
        <v>0</v>
      </c>
      <c r="E55" s="463">
        <f>'[3]ОЕМИР'!E53+'[3]ОАК'!E55</f>
        <v>0</v>
      </c>
      <c r="F55" s="463">
        <f>'[3]ОЕМИР'!F53+'[3]ОАК'!F55</f>
        <v>0</v>
      </c>
      <c r="G55" s="463">
        <f>'[3]ОЕМИР'!G53+'[3]ОАК'!G55</f>
        <v>0</v>
      </c>
      <c r="H55" s="463">
        <f>'[3]ОЕМИР'!H53+'[3]ОАК'!H55</f>
        <v>0</v>
      </c>
      <c r="I55" s="463">
        <f>'[3]ОЕМИР'!I53+'[3]ОАК'!I55</f>
        <v>0</v>
      </c>
      <c r="J55" s="463">
        <f>'[3]ОЕМИР'!J53+'[3]ОАК'!J55</f>
        <v>0</v>
      </c>
      <c r="K55" s="463">
        <f>'[3]ОЕМИР'!K53+'[3]ОАК'!K55</f>
        <v>0</v>
      </c>
      <c r="L55" s="463">
        <f>'[3]ОЕМИР'!L53+'[3]ОАК'!L55</f>
        <v>0</v>
      </c>
      <c r="M55" s="463">
        <f>'[3]ОЕМИР'!M53+'[3]ОАК'!M55</f>
        <v>0</v>
      </c>
      <c r="N55" s="463">
        <f>'[3]ОЕМИР'!N53+'[3]ОАК'!N55</f>
        <v>0</v>
      </c>
      <c r="O55" s="463">
        <f>'[3]ОЕМИР'!O53+'[3]ОАК'!O55</f>
        <v>0</v>
      </c>
      <c r="P55" s="463">
        <f>'[3]ОЕМИР'!P53+'[3]ОАК'!P55</f>
        <v>0</v>
      </c>
      <c r="Q55" s="463">
        <f>'[3]ОЕМИР'!Q53+'[3]ОАК'!Q55</f>
        <v>0</v>
      </c>
      <c r="R55" s="463">
        <f>'[3]ОЕМИР'!R53+'[3]ОАК'!R55</f>
        <v>0</v>
      </c>
      <c r="S55" s="463">
        <f>'[3]ОЕМИР'!S53+'[3]ОАК'!S55</f>
        <v>0</v>
      </c>
      <c r="T55" s="27" t="b">
        <f t="shared" si="0"/>
        <v>1</v>
      </c>
      <c r="U55" s="27" t="b">
        <f t="shared" si="1"/>
        <v>1</v>
      </c>
      <c r="V55" s="27" t="b">
        <f t="shared" si="2"/>
        <v>1</v>
      </c>
      <c r="W55" s="27" t="b">
        <f t="shared" si="3"/>
        <v>1</v>
      </c>
    </row>
    <row r="56" spans="1:23" s="27" customFormat="1" ht="38.25">
      <c r="A56" s="30" t="s">
        <v>656</v>
      </c>
      <c r="B56" s="68" t="s">
        <v>740</v>
      </c>
      <c r="C56" s="463">
        <f>'[3]ОЕМИР'!C54+'[3]ОАК'!C56</f>
        <v>0</v>
      </c>
      <c r="D56" s="463">
        <f>'[3]ОЕМИР'!D54+'[3]ОАК'!D56</f>
        <v>0</v>
      </c>
      <c r="E56" s="463">
        <f>'[3]ОЕМИР'!E54+'[3]ОАК'!E56</f>
        <v>0</v>
      </c>
      <c r="F56" s="463">
        <f>'[3]ОЕМИР'!F54+'[3]ОАК'!F56</f>
        <v>0</v>
      </c>
      <c r="G56" s="463">
        <f>'[3]ОЕМИР'!G54+'[3]ОАК'!G56</f>
        <v>0</v>
      </c>
      <c r="H56" s="463">
        <f>'[3]ОЕМИР'!H54+'[3]ОАК'!H56</f>
        <v>0</v>
      </c>
      <c r="I56" s="463">
        <f>'[3]ОЕМИР'!I54+'[3]ОАК'!I56</f>
        <v>0</v>
      </c>
      <c r="J56" s="463">
        <f>'[3]ОЕМИР'!J54+'[3]ОАК'!J56</f>
        <v>0</v>
      </c>
      <c r="K56" s="463">
        <f>'[3]ОЕМИР'!K54+'[3]ОАК'!K56</f>
        <v>0</v>
      </c>
      <c r="L56" s="463">
        <f>'[3]ОЕМИР'!L54+'[3]ОАК'!L56</f>
        <v>0</v>
      </c>
      <c r="M56" s="463">
        <f>'[3]ОЕМИР'!M54+'[3]ОАК'!M56</f>
        <v>0</v>
      </c>
      <c r="N56" s="463">
        <f>'[3]ОЕМИР'!N54+'[3]ОАК'!N56</f>
        <v>0</v>
      </c>
      <c r="O56" s="463">
        <f>'[3]ОЕМИР'!O54+'[3]ОАК'!O56</f>
        <v>0</v>
      </c>
      <c r="P56" s="463">
        <f>'[3]ОЕМИР'!P54+'[3]ОАК'!P56</f>
        <v>0</v>
      </c>
      <c r="Q56" s="463">
        <f>'[3]ОЕМИР'!Q54+'[3]ОАК'!Q56</f>
        <v>0</v>
      </c>
      <c r="R56" s="463">
        <f>'[3]ОЕМИР'!R54+'[3]ОАК'!R56</f>
        <v>0</v>
      </c>
      <c r="S56" s="463">
        <f>'[3]ОЕМИР'!S54+'[3]ОАК'!S56</f>
        <v>0</v>
      </c>
      <c r="T56" s="27" t="b">
        <f t="shared" si="0"/>
        <v>1</v>
      </c>
      <c r="U56" s="27" t="b">
        <f t="shared" si="1"/>
        <v>1</v>
      </c>
      <c r="V56" s="27" t="b">
        <f t="shared" si="2"/>
        <v>1</v>
      </c>
      <c r="W56" s="27" t="b">
        <f t="shared" si="3"/>
        <v>1</v>
      </c>
    </row>
    <row r="57" spans="1:23" s="27" customFormat="1" ht="12.75">
      <c r="A57" s="30" t="s">
        <v>657</v>
      </c>
      <c r="B57" s="68" t="s">
        <v>741</v>
      </c>
      <c r="C57" s="463">
        <f>'[3]ОЕМИР'!C55+'[3]ОАК'!C57</f>
        <v>5</v>
      </c>
      <c r="D57" s="463">
        <f>'[3]ОЕМИР'!D55+'[3]ОАК'!D57</f>
        <v>0</v>
      </c>
      <c r="E57" s="463">
        <f>'[3]ОЕМИР'!E55+'[3]ОАК'!E57</f>
        <v>4</v>
      </c>
      <c r="F57" s="463">
        <f>'[3]ОЕМИР'!F55+'[3]ОАК'!F57</f>
        <v>1</v>
      </c>
      <c r="G57" s="463">
        <f>'[3]ОЕМИР'!G55+'[3]ОАК'!G57</f>
        <v>0</v>
      </c>
      <c r="H57" s="463">
        <f>'[3]ОЕМИР'!H55+'[3]ОАК'!H57</f>
        <v>0</v>
      </c>
      <c r="I57" s="463">
        <f>'[3]ОЕМИР'!I55+'[3]ОАК'!I57</f>
        <v>1</v>
      </c>
      <c r="J57" s="463">
        <f>'[3]ОЕМИР'!J55+'[3]ОАК'!J57</f>
        <v>0</v>
      </c>
      <c r="K57" s="463">
        <f>'[3]ОЕМИР'!K55+'[3]ОАК'!K57</f>
        <v>1</v>
      </c>
      <c r="L57" s="463">
        <f>'[3]ОЕМИР'!L55+'[3]ОАК'!L57</f>
        <v>0</v>
      </c>
      <c r="M57" s="463">
        <f>'[3]ОЕМИР'!M55+'[3]ОАК'!M57</f>
        <v>0</v>
      </c>
      <c r="N57" s="463">
        <f>'[3]ОЕМИР'!N55+'[3]ОАК'!N57</f>
        <v>0</v>
      </c>
      <c r="O57" s="463">
        <f>'[3]ОЕМИР'!O55+'[3]ОАК'!O57</f>
        <v>1</v>
      </c>
      <c r="P57" s="463">
        <f>'[3]ОЕМИР'!P55+'[3]ОАК'!P57</f>
        <v>1</v>
      </c>
      <c r="Q57" s="463">
        <f>'[3]ОЕМИР'!Q55+'[3]ОАК'!Q57</f>
        <v>1</v>
      </c>
      <c r="R57" s="463">
        <f>'[3]ОЕМИР'!R55+'[3]ОАК'!R57</f>
        <v>0</v>
      </c>
      <c r="S57" s="463">
        <f>'[3]ОЕМИР'!S55+'[3]ОАК'!S57</f>
        <v>0</v>
      </c>
      <c r="T57" s="27" t="b">
        <f t="shared" si="0"/>
        <v>1</v>
      </c>
      <c r="U57" s="27" t="b">
        <f t="shared" si="1"/>
        <v>1</v>
      </c>
      <c r="V57" s="27" t="b">
        <f t="shared" si="2"/>
        <v>1</v>
      </c>
      <c r="W57" s="27" t="b">
        <f t="shared" si="3"/>
        <v>1</v>
      </c>
    </row>
    <row r="58" spans="1:23" s="27" customFormat="1" ht="89.25">
      <c r="A58" s="30" t="s">
        <v>658</v>
      </c>
      <c r="B58" s="407" t="s">
        <v>398</v>
      </c>
      <c r="C58" s="32">
        <f>IF((D58+E58+F58)=SUM(C59:C72),SUM(C59:C72),"`ОШ!`")</f>
        <v>14</v>
      </c>
      <c r="D58" s="33">
        <f>SUM(D59:D72)</f>
        <v>0</v>
      </c>
      <c r="E58" s="33">
        <f>SUM(E59:E72)</f>
        <v>12</v>
      </c>
      <c r="F58" s="33">
        <f>SUM(F59:F72)</f>
        <v>2</v>
      </c>
      <c r="G58" s="33">
        <f>SUM(G59:G72)</f>
        <v>0</v>
      </c>
      <c r="H58" s="33">
        <f>SUM(H59:H72)</f>
        <v>26</v>
      </c>
      <c r="I58" s="32">
        <f>IF(AND(F58+H58=SUM(I59:I72),J58+K58=SUM(I59:I72)),SUM(I59:I72),"`ОШ!`")</f>
        <v>28</v>
      </c>
      <c r="J58" s="32">
        <f>SUM(J59:J72)</f>
        <v>4</v>
      </c>
      <c r="K58" s="32">
        <f>SUM(K59:K72)</f>
        <v>24</v>
      </c>
      <c r="L58" s="32">
        <f>SUM(L59:L72)</f>
        <v>3</v>
      </c>
      <c r="M58" s="32">
        <f>SUM(M59:M72)</f>
        <v>0</v>
      </c>
      <c r="N58" s="32">
        <f>SUM(N59:N72)</f>
        <v>0</v>
      </c>
      <c r="O58" s="32">
        <f>IF((Q58+R58+S58)=SUM(O59:O72),SUM(O59:O72),"`ОШИБКА!`")</f>
        <v>29</v>
      </c>
      <c r="P58" s="32">
        <f>SUM(P59:P72)</f>
        <v>0</v>
      </c>
      <c r="Q58" s="32">
        <f>SUM(Q59:Q72)</f>
        <v>29</v>
      </c>
      <c r="R58" s="32">
        <f>SUM(R59:R72)</f>
        <v>0</v>
      </c>
      <c r="S58" s="32">
        <f>SUM(S59:S72)</f>
        <v>0</v>
      </c>
      <c r="T58" s="27" t="b">
        <f t="shared" si="0"/>
        <v>1</v>
      </c>
      <c r="U58" s="27" t="b">
        <f t="shared" si="1"/>
        <v>1</v>
      </c>
      <c r="V58" s="27" t="b">
        <f t="shared" si="2"/>
        <v>1</v>
      </c>
      <c r="W58" s="27" t="b">
        <f t="shared" si="3"/>
        <v>1</v>
      </c>
    </row>
    <row r="59" spans="1:23" s="27" customFormat="1" ht="38.25">
      <c r="A59" s="30" t="s">
        <v>660</v>
      </c>
      <c r="B59" s="326" t="s">
        <v>742</v>
      </c>
      <c r="C59" s="464">
        <f>'[3]ОЕМИР'!C57+'[3]ОАК'!C59</f>
        <v>0</v>
      </c>
      <c r="D59" s="464">
        <f>'[3]ОЕМИР'!D57+'[3]ОАК'!D59</f>
        <v>0</v>
      </c>
      <c r="E59" s="464">
        <f>'[3]ОЕМИР'!E57+'[3]ОАК'!E59</f>
        <v>0</v>
      </c>
      <c r="F59" s="464">
        <f>'[3]ОЕМИР'!F57+'[3]ОАК'!F59</f>
        <v>0</v>
      </c>
      <c r="G59" s="464">
        <f>'[3]ОЕМИР'!G57+'[3]ОАК'!G59</f>
        <v>0</v>
      </c>
      <c r="H59" s="464">
        <f>'[3]ОЕМИР'!H57+'[3]ОАК'!H59</f>
        <v>0</v>
      </c>
      <c r="I59" s="464">
        <f>'[3]ОЕМИР'!I57+'[3]ОАК'!I59</f>
        <v>0</v>
      </c>
      <c r="J59" s="464">
        <f>'[3]ОЕМИР'!J57+'[3]ОАК'!J59</f>
        <v>0</v>
      </c>
      <c r="K59" s="464">
        <f>'[3]ОЕМИР'!K57+'[3]ОАК'!K59</f>
        <v>0</v>
      </c>
      <c r="L59" s="464">
        <f>'[3]ОЕМИР'!L57+'[3]ОАК'!L59</f>
        <v>0</v>
      </c>
      <c r="M59" s="464">
        <f>'[3]ОЕМИР'!M57+'[3]ОАК'!M59</f>
        <v>0</v>
      </c>
      <c r="N59" s="464">
        <f>'[3]ОЕМИР'!N57+'[3]ОАК'!N59</f>
        <v>0</v>
      </c>
      <c r="O59" s="464">
        <f>'[3]ОЕМИР'!O57+'[3]ОАК'!O59</f>
        <v>0</v>
      </c>
      <c r="P59" s="464">
        <f>'[3]ОЕМИР'!P57+'[3]ОАК'!P59</f>
        <v>0</v>
      </c>
      <c r="Q59" s="464">
        <f>'[3]ОЕМИР'!Q57+'[3]ОАК'!Q59</f>
        <v>0</v>
      </c>
      <c r="R59" s="464">
        <f>'[3]ОЕМИР'!R57+'[3]ОАК'!R59</f>
        <v>0</v>
      </c>
      <c r="S59" s="464">
        <f>'[3]ОЕМИР'!S57+'[3]ОАК'!S59</f>
        <v>0</v>
      </c>
      <c r="T59" s="27" t="b">
        <f t="shared" si="0"/>
        <v>1</v>
      </c>
      <c r="U59" s="27" t="b">
        <f t="shared" si="1"/>
        <v>1</v>
      </c>
      <c r="V59" s="27" t="b">
        <f t="shared" si="2"/>
        <v>1</v>
      </c>
      <c r="W59" s="27" t="b">
        <f t="shared" si="3"/>
        <v>1</v>
      </c>
    </row>
    <row r="60" spans="1:23" s="27" customFormat="1" ht="35.25" customHeight="1">
      <c r="A60" s="30" t="s">
        <v>661</v>
      </c>
      <c r="B60" s="326" t="s">
        <v>743</v>
      </c>
      <c r="C60" s="464">
        <f>'[3]ОЕМИР'!C58+'[3]ОАК'!C60</f>
        <v>5</v>
      </c>
      <c r="D60" s="464">
        <f>'[3]ОЕМИР'!D58+'[3]ОАК'!D60</f>
        <v>0</v>
      </c>
      <c r="E60" s="464">
        <f>'[3]ОЕМИР'!E58+'[3]ОАК'!E60</f>
        <v>4</v>
      </c>
      <c r="F60" s="464">
        <f>'[3]ОЕМИР'!F58+'[3]ОАК'!F60</f>
        <v>1</v>
      </c>
      <c r="G60" s="464">
        <f>'[3]ОЕМИР'!G58+'[3]ОАК'!G60</f>
        <v>0</v>
      </c>
      <c r="H60" s="464">
        <f>'[3]ОЕМИР'!H58+'[3]ОАК'!H60</f>
        <v>0</v>
      </c>
      <c r="I60" s="464">
        <f>'[3]ОЕМИР'!I58+'[3]ОАК'!I60</f>
        <v>1</v>
      </c>
      <c r="J60" s="464">
        <f>'[3]ОЕМИР'!J58+'[3]ОАК'!J60</f>
        <v>0</v>
      </c>
      <c r="K60" s="464">
        <f>'[3]ОЕМИР'!K58+'[3]ОАК'!K60</f>
        <v>1</v>
      </c>
      <c r="L60" s="464">
        <f>'[3]ОЕМИР'!L58+'[3]ОАК'!L60</f>
        <v>0</v>
      </c>
      <c r="M60" s="464">
        <f>'[3]ОЕМИР'!M58+'[3]ОАК'!M60</f>
        <v>0</v>
      </c>
      <c r="N60" s="464">
        <f>'[3]ОЕМИР'!N58+'[3]ОАК'!N60</f>
        <v>0</v>
      </c>
      <c r="O60" s="464">
        <f>'[3]ОЕМИР'!O58+'[3]ОАК'!O60</f>
        <v>1</v>
      </c>
      <c r="P60" s="464">
        <f>'[3]ОЕМИР'!P58+'[3]ОАК'!P60</f>
        <v>0</v>
      </c>
      <c r="Q60" s="464">
        <f>'[3]ОЕМИР'!Q58+'[3]ОАК'!Q60</f>
        <v>1</v>
      </c>
      <c r="R60" s="464">
        <f>'[3]ОЕМИР'!R58+'[3]ОАК'!R60</f>
        <v>0</v>
      </c>
      <c r="S60" s="464">
        <f>'[3]ОЕМИР'!S58+'[3]ОАК'!S60</f>
        <v>0</v>
      </c>
      <c r="T60" s="27" t="b">
        <f t="shared" si="0"/>
        <v>1</v>
      </c>
      <c r="U60" s="27" t="b">
        <f t="shared" si="1"/>
        <v>1</v>
      </c>
      <c r="V60" s="27" t="b">
        <f t="shared" si="2"/>
        <v>1</v>
      </c>
      <c r="W60" s="27" t="b">
        <f t="shared" si="3"/>
        <v>1</v>
      </c>
    </row>
    <row r="61" spans="1:23" s="27" customFormat="1" ht="38.25">
      <c r="A61" s="30" t="s">
        <v>662</v>
      </c>
      <c r="B61" s="326" t="s">
        <v>744</v>
      </c>
      <c r="C61" s="464">
        <f>'[3]ОЕМИР'!C59+'[3]ОАК'!C61</f>
        <v>0</v>
      </c>
      <c r="D61" s="464">
        <f>'[3]ОЕМИР'!D59+'[3]ОАК'!D61</f>
        <v>0</v>
      </c>
      <c r="E61" s="464">
        <f>'[3]ОЕМИР'!E59+'[3]ОАК'!E61</f>
        <v>0</v>
      </c>
      <c r="F61" s="464">
        <f>'[3]ОЕМИР'!F59+'[3]ОАК'!F61</f>
        <v>0</v>
      </c>
      <c r="G61" s="464">
        <f>'[3]ОЕМИР'!G59+'[3]ОАК'!G61</f>
        <v>0</v>
      </c>
      <c r="H61" s="464">
        <f>'[3]ОЕМИР'!H59+'[3]ОАК'!H61</f>
        <v>0</v>
      </c>
      <c r="I61" s="464">
        <f>'[3]ОЕМИР'!I59+'[3]ОАК'!I61</f>
        <v>0</v>
      </c>
      <c r="J61" s="464">
        <f>'[3]ОЕМИР'!J59+'[3]ОАК'!J61</f>
        <v>0</v>
      </c>
      <c r="K61" s="464">
        <f>'[3]ОЕМИР'!K59+'[3]ОАК'!K61</f>
        <v>0</v>
      </c>
      <c r="L61" s="464">
        <f>'[3]ОЕМИР'!L59+'[3]ОАК'!L61</f>
        <v>0</v>
      </c>
      <c r="M61" s="464">
        <f>'[3]ОЕМИР'!M59+'[3]ОАК'!M61</f>
        <v>0</v>
      </c>
      <c r="N61" s="464">
        <f>'[3]ОЕМИР'!N59+'[3]ОАК'!N61</f>
        <v>0</v>
      </c>
      <c r="O61" s="464">
        <f>'[3]ОЕМИР'!O59+'[3]ОАК'!O61</f>
        <v>0</v>
      </c>
      <c r="P61" s="464">
        <f>'[3]ОЕМИР'!P59+'[3]ОАК'!P61</f>
        <v>0</v>
      </c>
      <c r="Q61" s="464">
        <f>'[3]ОЕМИР'!Q59+'[3]ОАК'!Q61</f>
        <v>0</v>
      </c>
      <c r="R61" s="464">
        <f>'[3]ОЕМИР'!R59+'[3]ОАК'!R61</f>
        <v>0</v>
      </c>
      <c r="S61" s="464">
        <f>'[3]ОЕМИР'!S59+'[3]ОАК'!S61</f>
        <v>0</v>
      </c>
      <c r="T61" s="27" t="b">
        <f t="shared" si="0"/>
        <v>1</v>
      </c>
      <c r="U61" s="27" t="b">
        <f t="shared" si="1"/>
        <v>1</v>
      </c>
      <c r="V61" s="27" t="b">
        <f t="shared" si="2"/>
        <v>1</v>
      </c>
      <c r="W61" s="27" t="b">
        <f t="shared" si="3"/>
        <v>1</v>
      </c>
    </row>
    <row r="62" spans="1:23" s="27" customFormat="1" ht="38.25">
      <c r="A62" s="30" t="s">
        <v>663</v>
      </c>
      <c r="B62" s="326" t="s">
        <v>745</v>
      </c>
      <c r="C62" s="464">
        <f>'[3]ОЕМИР'!C60+'[3]ОАК'!C62</f>
        <v>0</v>
      </c>
      <c r="D62" s="464">
        <f>'[3]ОЕМИР'!D60+'[3]ОАК'!D62</f>
        <v>0</v>
      </c>
      <c r="E62" s="464">
        <f>'[3]ОЕМИР'!E60+'[3]ОАК'!E62</f>
        <v>0</v>
      </c>
      <c r="F62" s="464">
        <f>'[3]ОЕМИР'!F60+'[3]ОАК'!F62</f>
        <v>0</v>
      </c>
      <c r="G62" s="464">
        <f>'[3]ОЕМИР'!G60+'[3]ОАК'!G62</f>
        <v>0</v>
      </c>
      <c r="H62" s="464">
        <f>'[3]ОЕМИР'!H60+'[3]ОАК'!H62</f>
        <v>0</v>
      </c>
      <c r="I62" s="464">
        <f>'[3]ОЕМИР'!I60+'[3]ОАК'!I62</f>
        <v>0</v>
      </c>
      <c r="J62" s="464">
        <f>'[3]ОЕМИР'!J60+'[3]ОАК'!J62</f>
        <v>0</v>
      </c>
      <c r="K62" s="464">
        <f>'[3]ОЕМИР'!K60+'[3]ОАК'!K62</f>
        <v>0</v>
      </c>
      <c r="L62" s="464">
        <f>'[3]ОЕМИР'!L60+'[3]ОАК'!L62</f>
        <v>0</v>
      </c>
      <c r="M62" s="464">
        <f>'[3]ОЕМИР'!M60+'[3]ОАК'!M62</f>
        <v>0</v>
      </c>
      <c r="N62" s="464">
        <f>'[3]ОЕМИР'!N60+'[3]ОАК'!N62</f>
        <v>0</v>
      </c>
      <c r="O62" s="464">
        <f>'[3]ОЕМИР'!O60+'[3]ОАК'!O62</f>
        <v>0</v>
      </c>
      <c r="P62" s="464">
        <f>'[3]ОЕМИР'!P60+'[3]ОАК'!P62</f>
        <v>0</v>
      </c>
      <c r="Q62" s="464">
        <f>'[3]ОЕМИР'!Q60+'[3]ОАК'!Q62</f>
        <v>0</v>
      </c>
      <c r="R62" s="464">
        <f>'[3]ОЕМИР'!R60+'[3]ОАК'!R62</f>
        <v>0</v>
      </c>
      <c r="S62" s="464">
        <f>'[3]ОЕМИР'!S60+'[3]ОАК'!S62</f>
        <v>0</v>
      </c>
      <c r="T62" s="27" t="b">
        <f t="shared" si="0"/>
        <v>1</v>
      </c>
      <c r="U62" s="27" t="b">
        <f t="shared" si="1"/>
        <v>1</v>
      </c>
      <c r="V62" s="27" t="b">
        <f t="shared" si="2"/>
        <v>1</v>
      </c>
      <c r="W62" s="27" t="b">
        <f t="shared" si="3"/>
        <v>1</v>
      </c>
    </row>
    <row r="63" spans="1:23" s="27" customFormat="1" ht="25.5">
      <c r="A63" s="30" t="s">
        <v>664</v>
      </c>
      <c r="B63" s="326" t="s">
        <v>746</v>
      </c>
      <c r="C63" s="464">
        <f>'[3]ОЕМИР'!C61+'[3]ОАК'!C63</f>
        <v>0</v>
      </c>
      <c r="D63" s="464">
        <f>'[3]ОЕМИР'!D61+'[3]ОАК'!D63</f>
        <v>0</v>
      </c>
      <c r="E63" s="464">
        <f>'[3]ОЕМИР'!E61+'[3]ОАК'!E63</f>
        <v>0</v>
      </c>
      <c r="F63" s="464">
        <f>'[3]ОЕМИР'!F61+'[3]ОАК'!F63</f>
        <v>0</v>
      </c>
      <c r="G63" s="464">
        <f>'[3]ОЕМИР'!G61+'[3]ОАК'!G63</f>
        <v>0</v>
      </c>
      <c r="H63" s="464">
        <f>'[3]ОЕМИР'!H61+'[3]ОАК'!H63</f>
        <v>0</v>
      </c>
      <c r="I63" s="464">
        <f>'[3]ОЕМИР'!I61+'[3]ОАК'!I63</f>
        <v>0</v>
      </c>
      <c r="J63" s="464">
        <f>'[3]ОЕМИР'!J61+'[3]ОАК'!J63</f>
        <v>0</v>
      </c>
      <c r="K63" s="464">
        <f>'[3]ОЕМИР'!K61+'[3]ОАК'!K63</f>
        <v>0</v>
      </c>
      <c r="L63" s="464">
        <f>'[3]ОЕМИР'!L61+'[3]ОАК'!L63</f>
        <v>0</v>
      </c>
      <c r="M63" s="464">
        <f>'[3]ОЕМИР'!M61+'[3]ОАК'!M63</f>
        <v>0</v>
      </c>
      <c r="N63" s="464">
        <f>'[3]ОЕМИР'!N61+'[3]ОАК'!N63</f>
        <v>0</v>
      </c>
      <c r="O63" s="464">
        <f>'[3]ОЕМИР'!O61+'[3]ОАК'!O63</f>
        <v>0</v>
      </c>
      <c r="P63" s="464">
        <f>'[3]ОЕМИР'!P61+'[3]ОАК'!P63</f>
        <v>0</v>
      </c>
      <c r="Q63" s="464">
        <f>'[3]ОЕМИР'!Q61+'[3]ОАК'!Q63</f>
        <v>0</v>
      </c>
      <c r="R63" s="464">
        <f>'[3]ОЕМИР'!R61+'[3]ОАК'!R63</f>
        <v>0</v>
      </c>
      <c r="S63" s="464">
        <f>'[3]ОЕМИР'!S61+'[3]ОАК'!S63</f>
        <v>0</v>
      </c>
      <c r="T63" s="27" t="b">
        <f t="shared" si="0"/>
        <v>1</v>
      </c>
      <c r="U63" s="27" t="b">
        <f t="shared" si="1"/>
        <v>1</v>
      </c>
      <c r="V63" s="27" t="b">
        <f t="shared" si="2"/>
        <v>1</v>
      </c>
      <c r="W63" s="27" t="b">
        <f t="shared" si="3"/>
        <v>1</v>
      </c>
    </row>
    <row r="64" spans="1:23" s="27" customFormat="1" ht="25.5">
      <c r="A64" s="30" t="s">
        <v>379</v>
      </c>
      <c r="B64" s="326" t="s">
        <v>747</v>
      </c>
      <c r="C64" s="464">
        <f>'[3]ОЕМИР'!C62+'[3]ОАК'!C64</f>
        <v>0</v>
      </c>
      <c r="D64" s="464">
        <f>'[3]ОЕМИР'!D62+'[3]ОАК'!D64</f>
        <v>0</v>
      </c>
      <c r="E64" s="464">
        <f>'[3]ОЕМИР'!E62+'[3]ОАК'!E64</f>
        <v>0</v>
      </c>
      <c r="F64" s="464">
        <f>'[3]ОЕМИР'!F62+'[3]ОАК'!F64</f>
        <v>0</v>
      </c>
      <c r="G64" s="464">
        <f>'[3]ОЕМИР'!G62+'[3]ОАК'!G64</f>
        <v>0</v>
      </c>
      <c r="H64" s="464">
        <f>'[3]ОЕМИР'!H62+'[3]ОАК'!H64</f>
        <v>0</v>
      </c>
      <c r="I64" s="464">
        <f>'[3]ОЕМИР'!I62+'[3]ОАК'!I64</f>
        <v>0</v>
      </c>
      <c r="J64" s="464">
        <f>'[3]ОЕМИР'!J62+'[3]ОАК'!J64</f>
        <v>0</v>
      </c>
      <c r="K64" s="464">
        <f>'[3]ОЕМИР'!K62+'[3]ОАК'!K64</f>
        <v>0</v>
      </c>
      <c r="L64" s="464">
        <f>'[3]ОЕМИР'!L62+'[3]ОАК'!L64</f>
        <v>0</v>
      </c>
      <c r="M64" s="464">
        <f>'[3]ОЕМИР'!M62+'[3]ОАК'!M64</f>
        <v>0</v>
      </c>
      <c r="N64" s="464">
        <f>'[3]ОЕМИР'!N62+'[3]ОАК'!N64</f>
        <v>0</v>
      </c>
      <c r="O64" s="464">
        <f>'[3]ОЕМИР'!O62+'[3]ОАК'!O64</f>
        <v>0</v>
      </c>
      <c r="P64" s="464">
        <f>'[3]ОЕМИР'!P62+'[3]ОАК'!P64</f>
        <v>0</v>
      </c>
      <c r="Q64" s="464">
        <f>'[3]ОЕМИР'!Q62+'[3]ОАК'!Q64</f>
        <v>0</v>
      </c>
      <c r="R64" s="464">
        <f>'[3]ОЕМИР'!R62+'[3]ОАК'!R64</f>
        <v>0</v>
      </c>
      <c r="S64" s="464">
        <f>'[3]ОЕМИР'!S62+'[3]ОАК'!S64</f>
        <v>0</v>
      </c>
      <c r="T64" s="27" t="b">
        <f t="shared" si="0"/>
        <v>1</v>
      </c>
      <c r="U64" s="27" t="b">
        <f t="shared" si="1"/>
        <v>1</v>
      </c>
      <c r="V64" s="27" t="b">
        <f t="shared" si="2"/>
        <v>1</v>
      </c>
      <c r="W64" s="27" t="b">
        <f t="shared" si="3"/>
        <v>1</v>
      </c>
    </row>
    <row r="65" spans="1:23" s="27" customFormat="1" ht="38.25">
      <c r="A65" s="30" t="s">
        <v>380</v>
      </c>
      <c r="B65" s="326" t="s">
        <v>301</v>
      </c>
      <c r="C65" s="464">
        <f>'[3]ОЕМИР'!C63+'[3]ОАК'!C65</f>
        <v>0</v>
      </c>
      <c r="D65" s="464">
        <f>'[3]ОЕМИР'!D63+'[3]ОАК'!D65</f>
        <v>0</v>
      </c>
      <c r="E65" s="464">
        <f>'[3]ОЕМИР'!E63+'[3]ОАК'!E65</f>
        <v>0</v>
      </c>
      <c r="F65" s="464">
        <f>'[3]ОЕМИР'!F63+'[3]ОАК'!F65</f>
        <v>0</v>
      </c>
      <c r="G65" s="464">
        <f>'[3]ОЕМИР'!G63+'[3]ОАК'!G65</f>
        <v>0</v>
      </c>
      <c r="H65" s="464">
        <f>'[3]ОЕМИР'!H63+'[3]ОАК'!H65</f>
        <v>1</v>
      </c>
      <c r="I65" s="464">
        <f>'[3]ОЕМИР'!I63+'[3]ОАК'!I65</f>
        <v>1</v>
      </c>
      <c r="J65" s="464">
        <f>'[3]ОЕМИР'!J63+'[3]ОАК'!J65</f>
        <v>0</v>
      </c>
      <c r="K65" s="464">
        <f>'[3]ОЕМИР'!K63+'[3]ОАК'!K65</f>
        <v>1</v>
      </c>
      <c r="L65" s="464">
        <f>'[3]ОЕМИР'!L63+'[3]ОАК'!L65</f>
        <v>0</v>
      </c>
      <c r="M65" s="464">
        <f>'[3]ОЕМИР'!M63+'[3]ОАК'!M65</f>
        <v>0</v>
      </c>
      <c r="N65" s="464">
        <f>'[3]ОЕМИР'!N63+'[3]ОАК'!N65</f>
        <v>0</v>
      </c>
      <c r="O65" s="464">
        <f>'[3]ОЕМИР'!O63+'[3]ОАК'!O65</f>
        <v>1</v>
      </c>
      <c r="P65" s="464">
        <f>'[3]ОЕМИР'!P63+'[3]ОАК'!P65</f>
        <v>0</v>
      </c>
      <c r="Q65" s="464">
        <f>'[3]ОЕМИР'!Q63+'[3]ОАК'!Q65</f>
        <v>1</v>
      </c>
      <c r="R65" s="464">
        <f>'[3]ОЕМИР'!R63+'[3]ОАК'!R65</f>
        <v>0</v>
      </c>
      <c r="S65" s="464">
        <f>'[3]ОЕМИР'!S63+'[3]ОАК'!S65</f>
        <v>0</v>
      </c>
      <c r="T65" s="27" t="b">
        <f t="shared" si="0"/>
        <v>1</v>
      </c>
      <c r="U65" s="27" t="b">
        <f t="shared" si="1"/>
        <v>1</v>
      </c>
      <c r="V65" s="27" t="b">
        <f t="shared" si="2"/>
        <v>1</v>
      </c>
      <c r="W65" s="27" t="b">
        <f t="shared" si="3"/>
        <v>1</v>
      </c>
    </row>
    <row r="66" spans="1:23" s="27" customFormat="1" ht="25.5">
      <c r="A66" s="30" t="s">
        <v>381</v>
      </c>
      <c r="B66" s="326" t="s">
        <v>293</v>
      </c>
      <c r="C66" s="464">
        <f>'[3]ОЕМИР'!C64+'[3]ОАК'!C66</f>
        <v>0</v>
      </c>
      <c r="D66" s="464">
        <f>'[3]ОЕМИР'!D64+'[3]ОАК'!D66</f>
        <v>0</v>
      </c>
      <c r="E66" s="464">
        <f>'[3]ОЕМИР'!E64+'[3]ОАК'!E66</f>
        <v>0</v>
      </c>
      <c r="F66" s="464">
        <f>'[3]ОЕМИР'!F64+'[3]ОАК'!F66</f>
        <v>0</v>
      </c>
      <c r="G66" s="464">
        <f>'[3]ОЕМИР'!G64+'[3]ОАК'!G66</f>
        <v>0</v>
      </c>
      <c r="H66" s="464">
        <f>'[3]ОЕМИР'!H64+'[3]ОАК'!H66</f>
        <v>0</v>
      </c>
      <c r="I66" s="464">
        <f>'[3]ОЕМИР'!I64+'[3]ОАК'!I66</f>
        <v>0</v>
      </c>
      <c r="J66" s="464">
        <f>'[3]ОЕМИР'!J64+'[3]ОАК'!J66</f>
        <v>0</v>
      </c>
      <c r="K66" s="464">
        <f>'[3]ОЕМИР'!K64+'[3]ОАК'!K66</f>
        <v>0</v>
      </c>
      <c r="L66" s="464">
        <f>'[3]ОЕМИР'!L64+'[3]ОАК'!L66</f>
        <v>0</v>
      </c>
      <c r="M66" s="464">
        <f>'[3]ОЕМИР'!M64+'[3]ОАК'!M66</f>
        <v>0</v>
      </c>
      <c r="N66" s="464">
        <f>'[3]ОЕМИР'!N64+'[3]ОАК'!N66</f>
        <v>0</v>
      </c>
      <c r="O66" s="464">
        <f>'[3]ОЕМИР'!O64+'[3]ОАК'!O66</f>
        <v>0</v>
      </c>
      <c r="P66" s="464">
        <f>'[3]ОЕМИР'!P64+'[3]ОАК'!P66</f>
        <v>0</v>
      </c>
      <c r="Q66" s="464">
        <f>'[3]ОЕМИР'!Q64+'[3]ОАК'!Q66</f>
        <v>0</v>
      </c>
      <c r="R66" s="464">
        <f>'[3]ОЕМИР'!R64+'[3]ОАК'!R66</f>
        <v>0</v>
      </c>
      <c r="S66" s="464">
        <f>'[3]ОЕМИР'!S64+'[3]ОАК'!S66</f>
        <v>0</v>
      </c>
      <c r="T66" s="27" t="b">
        <f t="shared" si="0"/>
        <v>1</v>
      </c>
      <c r="U66" s="27" t="b">
        <f t="shared" si="1"/>
        <v>1</v>
      </c>
      <c r="V66" s="27" t="b">
        <f t="shared" si="2"/>
        <v>1</v>
      </c>
      <c r="W66" s="27" t="b">
        <f t="shared" si="3"/>
        <v>1</v>
      </c>
    </row>
    <row r="67" spans="1:23" s="27" customFormat="1" ht="51">
      <c r="A67" s="30" t="s">
        <v>382</v>
      </c>
      <c r="B67" s="326" t="s">
        <v>302</v>
      </c>
      <c r="C67" s="464">
        <f>'[3]ОЕМИР'!C65+'[3]ОАК'!C67</f>
        <v>0</v>
      </c>
      <c r="D67" s="464">
        <f>'[3]ОЕМИР'!D65+'[3]ОАК'!D67</f>
        <v>0</v>
      </c>
      <c r="E67" s="464">
        <f>'[3]ОЕМИР'!E65+'[3]ОАК'!E67</f>
        <v>0</v>
      </c>
      <c r="F67" s="464">
        <f>'[3]ОЕМИР'!F65+'[3]ОАК'!F67</f>
        <v>0</v>
      </c>
      <c r="G67" s="464">
        <f>'[3]ОЕМИР'!G65+'[3]ОАК'!G67</f>
        <v>0</v>
      </c>
      <c r="H67" s="464">
        <f>'[3]ОЕМИР'!H65+'[3]ОАК'!H67</f>
        <v>0</v>
      </c>
      <c r="I67" s="464">
        <f>'[3]ОЕМИР'!I65+'[3]ОАК'!I67</f>
        <v>0</v>
      </c>
      <c r="J67" s="464">
        <f>'[3]ОЕМИР'!J65+'[3]ОАК'!J67</f>
        <v>0</v>
      </c>
      <c r="K67" s="464">
        <f>'[3]ОЕМИР'!K65+'[3]ОАК'!K67</f>
        <v>0</v>
      </c>
      <c r="L67" s="464">
        <f>'[3]ОЕМИР'!L65+'[3]ОАК'!L67</f>
        <v>0</v>
      </c>
      <c r="M67" s="464">
        <f>'[3]ОЕМИР'!M65+'[3]ОАК'!M67</f>
        <v>0</v>
      </c>
      <c r="N67" s="464">
        <f>'[3]ОЕМИР'!N65+'[3]ОАК'!N67</f>
        <v>0</v>
      </c>
      <c r="O67" s="464">
        <f>'[3]ОЕМИР'!O65+'[3]ОАК'!O67</f>
        <v>0</v>
      </c>
      <c r="P67" s="464">
        <f>'[3]ОЕМИР'!P65+'[3]ОАК'!P67</f>
        <v>0</v>
      </c>
      <c r="Q67" s="464">
        <f>'[3]ОЕМИР'!Q65+'[3]ОАК'!Q67</f>
        <v>0</v>
      </c>
      <c r="R67" s="464">
        <f>'[3]ОЕМИР'!R65+'[3]ОАК'!R67</f>
        <v>0</v>
      </c>
      <c r="S67" s="464">
        <f>'[3]ОЕМИР'!S65+'[3]ОАК'!S67</f>
        <v>0</v>
      </c>
      <c r="T67" s="27" t="b">
        <f t="shared" si="0"/>
        <v>1</v>
      </c>
      <c r="U67" s="27" t="b">
        <f t="shared" si="1"/>
        <v>1</v>
      </c>
      <c r="V67" s="27" t="b">
        <f t="shared" si="2"/>
        <v>1</v>
      </c>
      <c r="W67" s="27" t="b">
        <f t="shared" si="3"/>
        <v>1</v>
      </c>
    </row>
    <row r="68" spans="1:23" s="27" customFormat="1" ht="25.5">
      <c r="A68" s="30" t="s">
        <v>383</v>
      </c>
      <c r="B68" s="326" t="s">
        <v>294</v>
      </c>
      <c r="C68" s="464">
        <f>'[3]ОЕМИР'!C66+'[3]ОАК'!C68</f>
        <v>0</v>
      </c>
      <c r="D68" s="464">
        <f>'[3]ОЕМИР'!D66+'[3]ОАК'!D68</f>
        <v>0</v>
      </c>
      <c r="E68" s="464">
        <f>'[3]ОЕМИР'!E66+'[3]ОАК'!E68</f>
        <v>0</v>
      </c>
      <c r="F68" s="464">
        <f>'[3]ОЕМИР'!F66+'[3]ОАК'!F68</f>
        <v>0</v>
      </c>
      <c r="G68" s="464">
        <f>'[3]ОЕМИР'!G66+'[3]ОАК'!G68</f>
        <v>0</v>
      </c>
      <c r="H68" s="464">
        <f>'[3]ОЕМИР'!H66+'[3]ОАК'!H68</f>
        <v>0</v>
      </c>
      <c r="I68" s="464">
        <f>'[3]ОЕМИР'!I66+'[3]ОАК'!I68</f>
        <v>0</v>
      </c>
      <c r="J68" s="464">
        <f>'[3]ОЕМИР'!J66+'[3]ОАК'!J68</f>
        <v>0</v>
      </c>
      <c r="K68" s="464">
        <f>'[3]ОЕМИР'!K66+'[3]ОАК'!K68</f>
        <v>0</v>
      </c>
      <c r="L68" s="464">
        <f>'[3]ОЕМИР'!L66+'[3]ОАК'!L68</f>
        <v>0</v>
      </c>
      <c r="M68" s="464">
        <f>'[3]ОЕМИР'!M66+'[3]ОАК'!M68</f>
        <v>0</v>
      </c>
      <c r="N68" s="464">
        <f>'[3]ОЕМИР'!N66+'[3]ОАК'!N68</f>
        <v>0</v>
      </c>
      <c r="O68" s="464">
        <f>'[3]ОЕМИР'!O66+'[3]ОАК'!O68</f>
        <v>0</v>
      </c>
      <c r="P68" s="464">
        <f>'[3]ОЕМИР'!P66+'[3]ОАК'!P68</f>
        <v>0</v>
      </c>
      <c r="Q68" s="464">
        <f>'[3]ОЕМИР'!Q66+'[3]ОАК'!Q68</f>
        <v>0</v>
      </c>
      <c r="R68" s="464">
        <f>'[3]ОЕМИР'!R66+'[3]ОАК'!R68</f>
        <v>0</v>
      </c>
      <c r="S68" s="464">
        <f>'[3]ОЕМИР'!S66+'[3]ОАК'!S68</f>
        <v>0</v>
      </c>
      <c r="T68" s="27" t="b">
        <f t="shared" si="0"/>
        <v>1</v>
      </c>
      <c r="U68" s="27" t="b">
        <f t="shared" si="1"/>
        <v>1</v>
      </c>
      <c r="V68" s="27" t="b">
        <f t="shared" si="2"/>
        <v>1</v>
      </c>
      <c r="W68" s="27" t="b">
        <f t="shared" si="3"/>
        <v>1</v>
      </c>
    </row>
    <row r="69" spans="1:23" s="27" customFormat="1" ht="38.25">
      <c r="A69" s="30" t="s">
        <v>384</v>
      </c>
      <c r="B69" s="326" t="s">
        <v>748</v>
      </c>
      <c r="C69" s="464">
        <f>'[3]ОЕМИР'!C67+'[3]ОАК'!C69</f>
        <v>0</v>
      </c>
      <c r="D69" s="464">
        <f>'[3]ОЕМИР'!D67+'[3]ОАК'!D69</f>
        <v>0</v>
      </c>
      <c r="E69" s="464">
        <f>'[3]ОЕМИР'!E67+'[3]ОАК'!E69</f>
        <v>0</v>
      </c>
      <c r="F69" s="464">
        <f>'[3]ОЕМИР'!F67+'[3]ОАК'!F69</f>
        <v>0</v>
      </c>
      <c r="G69" s="464">
        <f>'[3]ОЕМИР'!G67+'[3]ОАК'!G69</f>
        <v>0</v>
      </c>
      <c r="H69" s="464">
        <f>'[3]ОЕМИР'!H67+'[3]ОАК'!H69</f>
        <v>0</v>
      </c>
      <c r="I69" s="464">
        <f>'[3]ОЕМИР'!I67+'[3]ОАК'!I69</f>
        <v>0</v>
      </c>
      <c r="J69" s="464">
        <f>'[3]ОЕМИР'!J67+'[3]ОАК'!J69</f>
        <v>0</v>
      </c>
      <c r="K69" s="464">
        <f>'[3]ОЕМИР'!K67+'[3]ОАК'!K69</f>
        <v>0</v>
      </c>
      <c r="L69" s="464">
        <f>'[3]ОЕМИР'!L67+'[3]ОАК'!L69</f>
        <v>0</v>
      </c>
      <c r="M69" s="464">
        <f>'[3]ОЕМИР'!M67+'[3]ОАК'!M69</f>
        <v>0</v>
      </c>
      <c r="N69" s="464">
        <f>'[3]ОЕМИР'!N67+'[3]ОАК'!N69</f>
        <v>0</v>
      </c>
      <c r="O69" s="464">
        <f>'[3]ОЕМИР'!O67+'[3]ОАК'!O69</f>
        <v>0</v>
      </c>
      <c r="P69" s="464">
        <f>'[3]ОЕМИР'!P67+'[3]ОАК'!P69</f>
        <v>0</v>
      </c>
      <c r="Q69" s="464">
        <f>'[3]ОЕМИР'!Q67+'[3]ОАК'!Q69</f>
        <v>0</v>
      </c>
      <c r="R69" s="464">
        <f>'[3]ОЕМИР'!R67+'[3]ОАК'!R69</f>
        <v>0</v>
      </c>
      <c r="S69" s="464">
        <f>'[3]ОЕМИР'!S67+'[3]ОАК'!S69</f>
        <v>0</v>
      </c>
      <c r="T69" s="27" t="b">
        <f t="shared" si="0"/>
        <v>1</v>
      </c>
      <c r="U69" s="27" t="b">
        <f t="shared" si="1"/>
        <v>1</v>
      </c>
      <c r="V69" s="27" t="b">
        <f t="shared" si="2"/>
        <v>1</v>
      </c>
      <c r="W69" s="27" t="b">
        <f t="shared" si="3"/>
        <v>1</v>
      </c>
    </row>
    <row r="70" spans="1:23" s="27" customFormat="1" ht="25.5">
      <c r="A70" s="30" t="s">
        <v>385</v>
      </c>
      <c r="B70" s="326" t="s">
        <v>749</v>
      </c>
      <c r="C70" s="464">
        <f>'[3]ОЕМИР'!C68+'[3]ОАК'!C70</f>
        <v>0</v>
      </c>
      <c r="D70" s="464">
        <f>'[3]ОЕМИР'!D68+'[3]ОАК'!D70</f>
        <v>0</v>
      </c>
      <c r="E70" s="464">
        <f>'[3]ОЕМИР'!E68+'[3]ОАК'!E70</f>
        <v>0</v>
      </c>
      <c r="F70" s="464">
        <f>'[3]ОЕМИР'!F68+'[3]ОАК'!F70</f>
        <v>0</v>
      </c>
      <c r="G70" s="464">
        <f>'[3]ОЕМИР'!G68+'[3]ОАК'!G70</f>
        <v>0</v>
      </c>
      <c r="H70" s="464">
        <f>'[3]ОЕМИР'!H68+'[3]ОАК'!H70</f>
        <v>0</v>
      </c>
      <c r="I70" s="464">
        <f>'[3]ОЕМИР'!I68+'[3]ОАК'!I70</f>
        <v>0</v>
      </c>
      <c r="J70" s="464">
        <f>'[3]ОЕМИР'!J68+'[3]ОАК'!J70</f>
        <v>0</v>
      </c>
      <c r="K70" s="464">
        <f>'[3]ОЕМИР'!K68+'[3]ОАК'!K70</f>
        <v>0</v>
      </c>
      <c r="L70" s="464">
        <f>'[3]ОЕМИР'!L68+'[3]ОАК'!L70</f>
        <v>0</v>
      </c>
      <c r="M70" s="464">
        <f>'[3]ОЕМИР'!M68+'[3]ОАК'!M70</f>
        <v>0</v>
      </c>
      <c r="N70" s="464">
        <f>'[3]ОЕМИР'!N68+'[3]ОАК'!N70</f>
        <v>0</v>
      </c>
      <c r="O70" s="464">
        <f>'[3]ОЕМИР'!O68+'[3]ОАК'!O70</f>
        <v>0</v>
      </c>
      <c r="P70" s="464">
        <f>'[3]ОЕМИР'!P68+'[3]ОАК'!P70</f>
        <v>0</v>
      </c>
      <c r="Q70" s="464">
        <f>'[3]ОЕМИР'!Q68+'[3]ОАК'!Q70</f>
        <v>0</v>
      </c>
      <c r="R70" s="464">
        <f>'[3]ОЕМИР'!R68+'[3]ОАК'!R70</f>
        <v>0</v>
      </c>
      <c r="S70" s="464">
        <f>'[3]ОЕМИР'!S68+'[3]ОАК'!S70</f>
        <v>0</v>
      </c>
      <c r="T70" s="27" t="b">
        <f t="shared" si="0"/>
        <v>1</v>
      </c>
      <c r="U70" s="27" t="b">
        <f t="shared" si="1"/>
        <v>1</v>
      </c>
      <c r="V70" s="27" t="b">
        <f t="shared" si="2"/>
        <v>1</v>
      </c>
      <c r="W70" s="27" t="b">
        <f t="shared" si="3"/>
        <v>1</v>
      </c>
    </row>
    <row r="71" spans="1:23" s="27" customFormat="1" ht="25.5">
      <c r="A71" s="30" t="s">
        <v>386</v>
      </c>
      <c r="B71" s="326" t="s">
        <v>750</v>
      </c>
      <c r="C71" s="464">
        <f>'[3]ОЕМИР'!C69+'[3]ОАК'!C71</f>
        <v>0</v>
      </c>
      <c r="D71" s="464">
        <f>'[3]ОЕМИР'!D69+'[3]ОАК'!D71</f>
        <v>0</v>
      </c>
      <c r="E71" s="464">
        <f>'[3]ОЕМИР'!E69+'[3]ОАК'!E71</f>
        <v>0</v>
      </c>
      <c r="F71" s="464">
        <f>'[3]ОЕМИР'!F69+'[3]ОАК'!F71</f>
        <v>0</v>
      </c>
      <c r="G71" s="464">
        <f>'[3]ОЕМИР'!G69+'[3]ОАК'!G71</f>
        <v>0</v>
      </c>
      <c r="H71" s="464">
        <f>'[3]ОЕМИР'!H69+'[3]ОАК'!H71</f>
        <v>0</v>
      </c>
      <c r="I71" s="464">
        <f>'[3]ОЕМИР'!I69+'[3]ОАК'!I71</f>
        <v>0</v>
      </c>
      <c r="J71" s="464">
        <f>'[3]ОЕМИР'!J69+'[3]ОАК'!J71</f>
        <v>0</v>
      </c>
      <c r="K71" s="464">
        <f>'[3]ОЕМИР'!K69+'[3]ОАК'!K71</f>
        <v>0</v>
      </c>
      <c r="L71" s="464">
        <f>'[3]ОЕМИР'!L69+'[3]ОАК'!L71</f>
        <v>0</v>
      </c>
      <c r="M71" s="464">
        <f>'[3]ОЕМИР'!M69+'[3]ОАК'!M71</f>
        <v>0</v>
      </c>
      <c r="N71" s="464">
        <f>'[3]ОЕМИР'!N69+'[3]ОАК'!N71</f>
        <v>0</v>
      </c>
      <c r="O71" s="464">
        <f>'[3]ОЕМИР'!O69+'[3]ОАК'!O71</f>
        <v>0</v>
      </c>
      <c r="P71" s="464">
        <f>'[3]ОЕМИР'!P69+'[3]ОАК'!P71</f>
        <v>0</v>
      </c>
      <c r="Q71" s="464">
        <f>'[3]ОЕМИР'!Q69+'[3]ОАК'!Q71</f>
        <v>0</v>
      </c>
      <c r="R71" s="464">
        <f>'[3]ОЕМИР'!R69+'[3]ОАК'!R71</f>
        <v>0</v>
      </c>
      <c r="S71" s="464">
        <f>'[3]ОЕМИР'!S69+'[3]ОАК'!S71</f>
        <v>0</v>
      </c>
      <c r="T71" s="27" t="b">
        <f t="shared" si="0"/>
        <v>1</v>
      </c>
      <c r="U71" s="27" t="b">
        <f t="shared" si="1"/>
        <v>1</v>
      </c>
      <c r="V71" s="27" t="b">
        <f t="shared" si="2"/>
        <v>1</v>
      </c>
      <c r="W71" s="27" t="b">
        <f t="shared" si="3"/>
        <v>1</v>
      </c>
    </row>
    <row r="72" spans="1:23" s="27" customFormat="1" ht="12.75">
      <c r="A72" s="30" t="s">
        <v>387</v>
      </c>
      <c r="B72" s="326" t="s">
        <v>751</v>
      </c>
      <c r="C72" s="464">
        <f>'[3]ОЕМИР'!C70+'[3]ОАК'!C72</f>
        <v>9</v>
      </c>
      <c r="D72" s="464">
        <f>'[3]ОЕМИР'!D70+'[3]ОАК'!D72</f>
        <v>0</v>
      </c>
      <c r="E72" s="464">
        <f>'[3]ОЕМИР'!E70+'[3]ОАК'!E72</f>
        <v>8</v>
      </c>
      <c r="F72" s="464">
        <f>'[3]ОЕМИР'!F70+'[3]ОАК'!F72</f>
        <v>1</v>
      </c>
      <c r="G72" s="464">
        <f>'[3]ОЕМИР'!G70+'[3]ОАК'!G72</f>
        <v>0</v>
      </c>
      <c r="H72" s="464">
        <f>'[3]ОЕМИР'!H70+'[3]ОАК'!H72</f>
        <v>25</v>
      </c>
      <c r="I72" s="464">
        <f>'[3]ОЕМИР'!I70+'[3]ОАК'!I72</f>
        <v>26</v>
      </c>
      <c r="J72" s="464">
        <v>4</v>
      </c>
      <c r="K72" s="464">
        <v>22</v>
      </c>
      <c r="L72" s="464">
        <f>'[3]ОЕМИР'!L70+'[3]ОАК'!L72</f>
        <v>3</v>
      </c>
      <c r="M72" s="464">
        <f>'[3]ОЕМИР'!M70+'[3]ОАК'!M72</f>
        <v>0</v>
      </c>
      <c r="N72" s="464">
        <f>'[3]ОЕМИР'!N70+'[3]ОАК'!N72</f>
        <v>0</v>
      </c>
      <c r="O72" s="464">
        <f>'[3]ОЕМИР'!O70+'[3]ОАК'!O72</f>
        <v>27</v>
      </c>
      <c r="P72" s="464">
        <f>'[3]ОЕМИР'!P70+'[3]ОАК'!P72</f>
        <v>0</v>
      </c>
      <c r="Q72" s="464">
        <f>'[3]ОЕМИР'!Q70+'[3]ОАК'!Q72</f>
        <v>27</v>
      </c>
      <c r="R72" s="464">
        <f>'[3]ОЕМИР'!R70+'[3]ОАК'!R72</f>
        <v>0</v>
      </c>
      <c r="S72" s="464">
        <f>'[3]ОЕМИР'!S70+'[3]ОАК'!S72</f>
        <v>0</v>
      </c>
      <c r="T72" s="27" t="b">
        <f t="shared" si="0"/>
        <v>1</v>
      </c>
      <c r="U72" s="27" t="b">
        <f t="shared" si="1"/>
        <v>1</v>
      </c>
      <c r="V72" s="27" t="b">
        <f t="shared" si="2"/>
        <v>1</v>
      </c>
      <c r="W72" s="27" t="b">
        <f t="shared" si="3"/>
        <v>1</v>
      </c>
    </row>
    <row r="73" spans="1:23" s="27" customFormat="1" ht="51">
      <c r="A73" s="38" t="s">
        <v>665</v>
      </c>
      <c r="B73" s="326" t="s">
        <v>734</v>
      </c>
      <c r="C73" s="465"/>
      <c r="D73" s="465"/>
      <c r="E73" s="465"/>
      <c r="F73" s="465"/>
      <c r="G73" s="465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27" t="b">
        <f aca="true" t="shared" si="4" ref="T73:T98">C73=D73+E73+F73</f>
        <v>1</v>
      </c>
      <c r="U73" s="27" t="b">
        <f aca="true" t="shared" si="5" ref="U73:U98">I73=F73+H73</f>
        <v>1</v>
      </c>
      <c r="V73" s="27" t="b">
        <f aca="true" t="shared" si="6" ref="V73:V98">I73=J73+K73</f>
        <v>1</v>
      </c>
      <c r="W73" s="27" t="b">
        <f aca="true" t="shared" si="7" ref="W73:W98">O73=Q73+R73+S73</f>
        <v>1</v>
      </c>
    </row>
    <row r="74" spans="1:23" s="27" customFormat="1" ht="76.5">
      <c r="A74" s="30" t="s">
        <v>666</v>
      </c>
      <c r="B74" s="31" t="s">
        <v>659</v>
      </c>
      <c r="C74" s="32">
        <f>IF((D74+E74+F74)=SUM(C75:C79),SUM(C75:C79),"`ОШ!`")</f>
        <v>5</v>
      </c>
      <c r="D74" s="32">
        <f>SUM(D75:D79)</f>
        <v>0</v>
      </c>
      <c r="E74" s="32">
        <f>SUM(E75:E79)</f>
        <v>0</v>
      </c>
      <c r="F74" s="32">
        <f>SUM(F75:F79)</f>
        <v>5</v>
      </c>
      <c r="G74" s="32">
        <f>SUM(G75:G79)</f>
        <v>0</v>
      </c>
      <c r="H74" s="32">
        <f>SUM(H75:H79)</f>
        <v>2</v>
      </c>
      <c r="I74" s="32">
        <f>IF(AND(F74+H74=SUM(I75:I79),J74+K74=SUM(I75:I79)),SUM(I75:I79),"`ОШ!`")</f>
        <v>7</v>
      </c>
      <c r="J74" s="32">
        <f>SUM(J75:J79)</f>
        <v>0</v>
      </c>
      <c r="K74" s="32">
        <f>SUM(K75:K79)</f>
        <v>7</v>
      </c>
      <c r="L74" s="32">
        <f>SUM(L75:L79)</f>
        <v>0</v>
      </c>
      <c r="M74" s="32">
        <f>SUM(M75:M79)</f>
        <v>0</v>
      </c>
      <c r="N74" s="32">
        <f>SUM(N75:N79)</f>
        <v>0</v>
      </c>
      <c r="O74" s="32">
        <f>IF((Q74+R74+S74)=SUM(O75:O79),SUM(O75:O79),"`ОШИБКА!`")</f>
        <v>9</v>
      </c>
      <c r="P74" s="32">
        <f>SUM(P75:P79)</f>
        <v>0</v>
      </c>
      <c r="Q74" s="32">
        <f>SUM(Q75:Q79)</f>
        <v>4</v>
      </c>
      <c r="R74" s="32">
        <f>SUM(R75:R79)</f>
        <v>5</v>
      </c>
      <c r="S74" s="32">
        <f>SUM(S75:S79)</f>
        <v>0</v>
      </c>
      <c r="T74" s="27" t="b">
        <f t="shared" si="4"/>
        <v>1</v>
      </c>
      <c r="U74" s="27" t="b">
        <f t="shared" si="5"/>
        <v>1</v>
      </c>
      <c r="V74" s="27" t="b">
        <f t="shared" si="6"/>
        <v>1</v>
      </c>
      <c r="W74" s="27" t="b">
        <f t="shared" si="7"/>
        <v>1</v>
      </c>
    </row>
    <row r="75" spans="1:23" s="27" customFormat="1" ht="25.5">
      <c r="A75" s="30" t="s">
        <v>667</v>
      </c>
      <c r="B75" s="68" t="s">
        <v>752</v>
      </c>
      <c r="C75" s="464">
        <f>'[3]ОЕМИР'!C72+'[3]ОАК'!C75</f>
        <v>1</v>
      </c>
      <c r="D75" s="464">
        <f>'[3]ОЕМИР'!D72+'[3]ОАК'!D75</f>
        <v>0</v>
      </c>
      <c r="E75" s="464">
        <f>'[3]ОЕМИР'!E72+'[3]ОАК'!E75</f>
        <v>0</v>
      </c>
      <c r="F75" s="464">
        <f>'[3]ОЕМИР'!F72+'[3]ОАК'!F75</f>
        <v>1</v>
      </c>
      <c r="G75" s="464">
        <f>'[3]ОЕМИР'!G72+'[3]ОАК'!G75</f>
        <v>0</v>
      </c>
      <c r="H75" s="464">
        <f>'[3]ОЕМИР'!H72+'[3]ОАК'!H75</f>
        <v>0</v>
      </c>
      <c r="I75" s="464">
        <f>'[3]ОЕМИР'!I72+'[3]ОАК'!I75</f>
        <v>1</v>
      </c>
      <c r="J75" s="464">
        <f>'[3]ОЕМИР'!J72+'[3]ОАК'!J75</f>
        <v>0</v>
      </c>
      <c r="K75" s="464">
        <f>'[3]ОЕМИР'!K72+'[3]ОАК'!K75</f>
        <v>1</v>
      </c>
      <c r="L75" s="464">
        <f>'[3]ОЕМИР'!L72+'[3]ОАК'!L75</f>
        <v>0</v>
      </c>
      <c r="M75" s="464">
        <f>'[3]ОЕМИР'!M72+'[3]ОАК'!M75</f>
        <v>0</v>
      </c>
      <c r="N75" s="464">
        <f>'[3]ОЕМИР'!N72+'[3]ОАК'!N75</f>
        <v>0</v>
      </c>
      <c r="O75" s="464">
        <f>'[3]ОЕМИР'!O72+'[3]ОАК'!O75</f>
        <v>1</v>
      </c>
      <c r="P75" s="464">
        <f>'[3]ОЕМИР'!P72+'[3]ОАК'!P75</f>
        <v>0</v>
      </c>
      <c r="Q75" s="464">
        <f>'[3]ОЕМИР'!Q72+'[3]ОАК'!Q75</f>
        <v>0</v>
      </c>
      <c r="R75" s="464">
        <f>'[3]ОЕМИР'!R72+'[3]ОАК'!R75</f>
        <v>1</v>
      </c>
      <c r="S75" s="464">
        <f>'[3]ОЕМИР'!S72+'[3]ОАК'!S75</f>
        <v>0</v>
      </c>
      <c r="T75" s="27" t="b">
        <f t="shared" si="4"/>
        <v>1</v>
      </c>
      <c r="U75" s="27" t="b">
        <f t="shared" si="5"/>
        <v>1</v>
      </c>
      <c r="V75" s="27" t="b">
        <f t="shared" si="6"/>
        <v>1</v>
      </c>
      <c r="W75" s="27" t="b">
        <f t="shared" si="7"/>
        <v>1</v>
      </c>
    </row>
    <row r="76" spans="1:23" s="27" customFormat="1" ht="25.5">
      <c r="A76" s="39" t="s">
        <v>668</v>
      </c>
      <c r="B76" s="68" t="s">
        <v>753</v>
      </c>
      <c r="C76" s="464">
        <f>'[3]ОЕМИР'!C73+'[3]ОАК'!C76</f>
        <v>0</v>
      </c>
      <c r="D76" s="464">
        <f>'[3]ОЕМИР'!D73+'[3]ОАК'!D76</f>
        <v>0</v>
      </c>
      <c r="E76" s="464">
        <f>'[3]ОЕМИР'!E73+'[3]ОАК'!E76</f>
        <v>0</v>
      </c>
      <c r="F76" s="464">
        <f>'[3]ОЕМИР'!F73+'[3]ОАК'!F76</f>
        <v>0</v>
      </c>
      <c r="G76" s="464">
        <f>'[3]ОЕМИР'!G73+'[3]ОАК'!G76</f>
        <v>0</v>
      </c>
      <c r="H76" s="464">
        <f>'[3]ОЕМИР'!H73+'[3]ОАК'!H76</f>
        <v>0</v>
      </c>
      <c r="I76" s="464">
        <f>'[3]ОЕМИР'!I73+'[3]ОАК'!I76</f>
        <v>0</v>
      </c>
      <c r="J76" s="464">
        <f>'[3]ОЕМИР'!J73+'[3]ОАК'!J76</f>
        <v>0</v>
      </c>
      <c r="K76" s="464">
        <f>'[3]ОЕМИР'!K73+'[3]ОАК'!K76</f>
        <v>0</v>
      </c>
      <c r="L76" s="464">
        <f>'[3]ОЕМИР'!L73+'[3]ОАК'!L76</f>
        <v>0</v>
      </c>
      <c r="M76" s="464">
        <f>'[3]ОЕМИР'!M73+'[3]ОАК'!M76</f>
        <v>0</v>
      </c>
      <c r="N76" s="464">
        <f>'[3]ОЕМИР'!N73+'[3]ОАК'!N76</f>
        <v>0</v>
      </c>
      <c r="O76" s="464">
        <f>'[3]ОЕМИР'!O73+'[3]ОАК'!O76</f>
        <v>0</v>
      </c>
      <c r="P76" s="464">
        <f>'[3]ОЕМИР'!P73+'[3]ОАК'!P76</f>
        <v>0</v>
      </c>
      <c r="Q76" s="464">
        <f>'[3]ОЕМИР'!Q73+'[3]ОАК'!Q76</f>
        <v>0</v>
      </c>
      <c r="R76" s="464">
        <f>'[3]ОЕМИР'!R73+'[3]ОАК'!R76</f>
        <v>0</v>
      </c>
      <c r="S76" s="464">
        <f>'[3]ОЕМИР'!S73+'[3]ОАК'!S76</f>
        <v>0</v>
      </c>
      <c r="T76" s="27" t="b">
        <f t="shared" si="4"/>
        <v>1</v>
      </c>
      <c r="U76" s="27" t="b">
        <f t="shared" si="5"/>
        <v>1</v>
      </c>
      <c r="V76" s="27" t="b">
        <f t="shared" si="6"/>
        <v>1</v>
      </c>
      <c r="W76" s="27" t="b">
        <f t="shared" si="7"/>
        <v>1</v>
      </c>
    </row>
    <row r="77" spans="1:23" s="27" customFormat="1" ht="14.25" customHeight="1">
      <c r="A77" s="30" t="s">
        <v>669</v>
      </c>
      <c r="B77" s="68" t="s">
        <v>754</v>
      </c>
      <c r="C77" s="464">
        <f>'[3]ОЕМИР'!C74+'[3]ОАК'!C77</f>
        <v>0</v>
      </c>
      <c r="D77" s="464">
        <f>'[3]ОЕМИР'!D74+'[3]ОАК'!D77</f>
        <v>0</v>
      </c>
      <c r="E77" s="464">
        <f>'[3]ОЕМИР'!E74+'[3]ОАК'!E77</f>
        <v>0</v>
      </c>
      <c r="F77" s="464">
        <f>'[3]ОЕМИР'!F74+'[3]ОАК'!F77</f>
        <v>0</v>
      </c>
      <c r="G77" s="464">
        <f>'[3]ОЕМИР'!G74+'[3]ОАК'!G77</f>
        <v>0</v>
      </c>
      <c r="H77" s="464">
        <f>'[3]ОЕМИР'!H74+'[3]ОАК'!H77</f>
        <v>0</v>
      </c>
      <c r="I77" s="464">
        <f>'[3]ОЕМИР'!I74+'[3]ОАК'!I77</f>
        <v>0</v>
      </c>
      <c r="J77" s="464">
        <f>'[3]ОЕМИР'!J74+'[3]ОАК'!J77</f>
        <v>0</v>
      </c>
      <c r="K77" s="464">
        <f>'[3]ОЕМИР'!K74+'[3]ОАК'!K77</f>
        <v>0</v>
      </c>
      <c r="L77" s="464">
        <f>'[3]ОЕМИР'!L74+'[3]ОАК'!L77</f>
        <v>0</v>
      </c>
      <c r="M77" s="464">
        <f>'[3]ОЕМИР'!M74+'[3]ОАК'!M77</f>
        <v>0</v>
      </c>
      <c r="N77" s="464">
        <f>'[3]ОЕМИР'!N74+'[3]ОАК'!N77</f>
        <v>0</v>
      </c>
      <c r="O77" s="464">
        <f>'[3]ОЕМИР'!O74+'[3]ОАК'!O77</f>
        <v>0</v>
      </c>
      <c r="P77" s="464">
        <f>'[3]ОЕМИР'!P74+'[3]ОАК'!P77</f>
        <v>0</v>
      </c>
      <c r="Q77" s="464">
        <f>'[3]ОЕМИР'!Q74+'[3]ОАК'!Q77</f>
        <v>0</v>
      </c>
      <c r="R77" s="464">
        <f>'[3]ОЕМИР'!R74+'[3]ОАК'!R77</f>
        <v>0</v>
      </c>
      <c r="S77" s="464">
        <f>'[3]ОЕМИР'!S74+'[3]ОАК'!S77</f>
        <v>0</v>
      </c>
      <c r="T77" s="27" t="b">
        <f t="shared" si="4"/>
        <v>1</v>
      </c>
      <c r="U77" s="27" t="b">
        <f t="shared" si="5"/>
        <v>1</v>
      </c>
      <c r="V77" s="27" t="b">
        <f t="shared" si="6"/>
        <v>1</v>
      </c>
      <c r="W77" s="27" t="b">
        <f t="shared" si="7"/>
        <v>1</v>
      </c>
    </row>
    <row r="78" spans="1:23" s="27" customFormat="1" ht="27" customHeight="1">
      <c r="A78" s="30" t="s">
        <v>670</v>
      </c>
      <c r="B78" s="68" t="s">
        <v>755</v>
      </c>
      <c r="C78" s="464">
        <f>'[3]ОЕМИР'!C75+'[3]ОАК'!C78</f>
        <v>0</v>
      </c>
      <c r="D78" s="464">
        <f>'[3]ОЕМИР'!D75+'[3]ОАК'!D78</f>
        <v>0</v>
      </c>
      <c r="E78" s="464">
        <f>'[3]ОЕМИР'!E75+'[3]ОАК'!E78</f>
        <v>0</v>
      </c>
      <c r="F78" s="464">
        <f>'[3]ОЕМИР'!F75+'[3]ОАК'!F78</f>
        <v>0</v>
      </c>
      <c r="G78" s="464">
        <f>'[3]ОЕМИР'!G75+'[3]ОАК'!G78</f>
        <v>0</v>
      </c>
      <c r="H78" s="464">
        <f>'[3]ОЕМИР'!H75+'[3]ОАК'!H78</f>
        <v>0</v>
      </c>
      <c r="I78" s="464">
        <f>'[3]ОЕМИР'!I75+'[3]ОАК'!I78</f>
        <v>0</v>
      </c>
      <c r="J78" s="464">
        <f>'[3]ОЕМИР'!J75+'[3]ОАК'!J78</f>
        <v>0</v>
      </c>
      <c r="K78" s="464">
        <f>'[3]ОЕМИР'!K75+'[3]ОАК'!K78</f>
        <v>0</v>
      </c>
      <c r="L78" s="464">
        <f>'[3]ОЕМИР'!L75+'[3]ОАК'!L78</f>
        <v>0</v>
      </c>
      <c r="M78" s="464">
        <f>'[3]ОЕМИР'!M75+'[3]ОАК'!M78</f>
        <v>0</v>
      </c>
      <c r="N78" s="464">
        <f>'[3]ОЕМИР'!N75+'[3]ОАК'!N78</f>
        <v>0</v>
      </c>
      <c r="O78" s="464">
        <f>'[3]ОЕМИР'!O75+'[3]ОАК'!O78</f>
        <v>0</v>
      </c>
      <c r="P78" s="464">
        <f>'[3]ОЕМИР'!P75+'[3]ОАК'!P78</f>
        <v>0</v>
      </c>
      <c r="Q78" s="464">
        <f>'[3]ОЕМИР'!Q75+'[3]ОАК'!Q78</f>
        <v>0</v>
      </c>
      <c r="R78" s="464">
        <f>'[3]ОЕМИР'!R75+'[3]ОАК'!R78</f>
        <v>0</v>
      </c>
      <c r="S78" s="464">
        <f>'[3]ОЕМИР'!S75+'[3]ОАК'!S78</f>
        <v>0</v>
      </c>
      <c r="T78" s="27" t="b">
        <f t="shared" si="4"/>
        <v>1</v>
      </c>
      <c r="U78" s="27" t="b">
        <f t="shared" si="5"/>
        <v>1</v>
      </c>
      <c r="V78" s="27" t="b">
        <f t="shared" si="6"/>
        <v>1</v>
      </c>
      <c r="W78" s="27" t="b">
        <f t="shared" si="7"/>
        <v>1</v>
      </c>
    </row>
    <row r="79" spans="1:23" s="27" customFormat="1" ht="13.5" customHeight="1">
      <c r="A79" s="30" t="s">
        <v>671</v>
      </c>
      <c r="B79" s="68" t="s">
        <v>756</v>
      </c>
      <c r="C79" s="464">
        <f>'[3]ОЕМИР'!C76+'[3]ОАК'!C79</f>
        <v>4</v>
      </c>
      <c r="D79" s="464">
        <f>'[3]ОЕМИР'!D76+'[3]ОАК'!D79</f>
        <v>0</v>
      </c>
      <c r="E79" s="464">
        <f>'[3]ОЕМИР'!E76+'[3]ОАК'!E79</f>
        <v>0</v>
      </c>
      <c r="F79" s="464">
        <f>'[3]ОЕМИР'!F76+'[3]ОАК'!F79</f>
        <v>4</v>
      </c>
      <c r="G79" s="464">
        <f>'[3]ОЕМИР'!G76+'[3]ОАК'!G79</f>
        <v>0</v>
      </c>
      <c r="H79" s="464">
        <f>'[3]ОЕМИР'!H76+'[3]ОАК'!H79</f>
        <v>2</v>
      </c>
      <c r="I79" s="464">
        <f>'[3]ОЕМИР'!I76+'[3]ОАК'!I79</f>
        <v>6</v>
      </c>
      <c r="J79" s="464">
        <f>'[3]ОЕМИР'!J76+'[3]ОАК'!J79</f>
        <v>0</v>
      </c>
      <c r="K79" s="464">
        <f>'[3]ОЕМИР'!K76+'[3]ОАК'!K79</f>
        <v>6</v>
      </c>
      <c r="L79" s="464">
        <f>'[3]ОЕМИР'!L76+'[3]ОАК'!L79</f>
        <v>0</v>
      </c>
      <c r="M79" s="464">
        <f>'[3]ОЕМИР'!M76+'[3]ОАК'!M79</f>
        <v>0</v>
      </c>
      <c r="N79" s="464">
        <f>'[3]ОЕМИР'!N76+'[3]ОАК'!N79</f>
        <v>0</v>
      </c>
      <c r="O79" s="464">
        <f>'[3]ОЕМИР'!O76+'[3]ОАК'!O79</f>
        <v>8</v>
      </c>
      <c r="P79" s="464">
        <f>'[3]ОЕМИР'!P76+'[3]ОАК'!P79</f>
        <v>0</v>
      </c>
      <c r="Q79" s="464">
        <f>'[3]ОЕМИР'!Q76+'[3]ОАК'!Q79</f>
        <v>4</v>
      </c>
      <c r="R79" s="464">
        <f>'[3]ОЕМИР'!R76+'[3]ОАК'!R79</f>
        <v>4</v>
      </c>
      <c r="S79" s="464">
        <f>'[3]ОЕМИР'!S76+'[3]ОАК'!S79</f>
        <v>0</v>
      </c>
      <c r="T79" s="27" t="b">
        <f t="shared" si="4"/>
        <v>1</v>
      </c>
      <c r="U79" s="27" t="b">
        <f t="shared" si="5"/>
        <v>1</v>
      </c>
      <c r="V79" s="27" t="b">
        <f t="shared" si="6"/>
        <v>1</v>
      </c>
      <c r="W79" s="27" t="b">
        <f t="shared" si="7"/>
        <v>1</v>
      </c>
    </row>
    <row r="80" spans="1:23" s="27" customFormat="1" ht="51">
      <c r="A80" s="38" t="s">
        <v>672</v>
      </c>
      <c r="B80" s="418" t="s">
        <v>734</v>
      </c>
      <c r="C80" s="465"/>
      <c r="D80" s="465"/>
      <c r="E80" s="465"/>
      <c r="F80" s="465"/>
      <c r="G80" s="465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27" t="b">
        <f t="shared" si="4"/>
        <v>1</v>
      </c>
      <c r="U80" s="27" t="b">
        <f t="shared" si="5"/>
        <v>1</v>
      </c>
      <c r="V80" s="27" t="b">
        <f t="shared" si="6"/>
        <v>1</v>
      </c>
      <c r="W80" s="27" t="b">
        <f t="shared" si="7"/>
        <v>1</v>
      </c>
    </row>
    <row r="81" spans="1:23" s="27" customFormat="1" ht="38.25">
      <c r="A81" s="30" t="s">
        <v>674</v>
      </c>
      <c r="B81" s="407" t="s">
        <v>399</v>
      </c>
      <c r="C81" s="32">
        <f>IF((D81+E81+F81)=SUM(C82:C88),SUM(C82:C88),"`ОШ!`")</f>
        <v>68</v>
      </c>
      <c r="D81" s="32">
        <f>SUM(D82:D88)</f>
        <v>0</v>
      </c>
      <c r="E81" s="32">
        <f>SUM(E82:E88)</f>
        <v>35</v>
      </c>
      <c r="F81" s="32">
        <f>SUM(F82:F88)</f>
        <v>33</v>
      </c>
      <c r="G81" s="32">
        <f>SUM(G82:G88)</f>
        <v>0</v>
      </c>
      <c r="H81" s="32">
        <f>SUM(H82:H88)</f>
        <v>0</v>
      </c>
      <c r="I81" s="32">
        <f>IF(AND(F81+H81=SUM(I82:I88),J81+K81=SUM(I82:I88)),SUM(I82:I88),"`ОШ!`")</f>
        <v>33</v>
      </c>
      <c r="J81" s="32">
        <f>SUM(J82:J88)</f>
        <v>1</v>
      </c>
      <c r="K81" s="32">
        <f>SUM(K82:K88)</f>
        <v>32</v>
      </c>
      <c r="L81" s="32">
        <f>SUM(L82:L88)</f>
        <v>0</v>
      </c>
      <c r="M81" s="32">
        <f>SUM(M82:M88)</f>
        <v>17</v>
      </c>
      <c r="N81" s="32">
        <f>SUM(N82:N88)</f>
        <v>0</v>
      </c>
      <c r="O81" s="32">
        <f>IF((Q81+R81+S81)=SUM(O82:O88),SUM(O82:O88),"`ОШИБКА!`")</f>
        <v>30</v>
      </c>
      <c r="P81" s="32">
        <f>SUM(P82:P88)</f>
        <v>3</v>
      </c>
      <c r="Q81" s="32">
        <f>SUM(Q82:Q88)</f>
        <v>14</v>
      </c>
      <c r="R81" s="32">
        <f>SUM(R82:R88)</f>
        <v>0</v>
      </c>
      <c r="S81" s="32">
        <f>SUM(S82:S88)</f>
        <v>16</v>
      </c>
      <c r="T81" s="27" t="b">
        <f t="shared" si="4"/>
        <v>1</v>
      </c>
      <c r="U81" s="27" t="b">
        <f t="shared" si="5"/>
        <v>1</v>
      </c>
      <c r="V81" s="27" t="b">
        <f t="shared" si="6"/>
        <v>1</v>
      </c>
      <c r="W81" s="27" t="b">
        <f t="shared" si="7"/>
        <v>1</v>
      </c>
    </row>
    <row r="82" spans="1:23" s="27" customFormat="1" ht="25.5">
      <c r="A82" s="30" t="s">
        <v>388</v>
      </c>
      <c r="B82" s="408" t="s">
        <v>409</v>
      </c>
      <c r="C82" s="464">
        <f>'[3]ОЕМИР'!C78+'[3]ОАК'!C82</f>
        <v>5</v>
      </c>
      <c r="D82" s="464">
        <f>'[3]ОЕМИР'!D78+'[3]ОАК'!D82</f>
        <v>0</v>
      </c>
      <c r="E82" s="464">
        <f>'[3]ОЕМИР'!E78+'[3]ОАК'!E82</f>
        <v>5</v>
      </c>
      <c r="F82" s="464">
        <f>'[3]ОЕМИР'!F78+'[3]ОАК'!F82</f>
        <v>0</v>
      </c>
      <c r="G82" s="464">
        <f>'[3]ОЕМИР'!G78+'[3]ОАК'!G82</f>
        <v>0</v>
      </c>
      <c r="H82" s="464">
        <f>'[3]ОЕМИР'!H78+'[3]ОАК'!H82</f>
        <v>0</v>
      </c>
      <c r="I82" s="464">
        <f>'[3]ОЕМИР'!I78+'[3]ОАК'!I82</f>
        <v>0</v>
      </c>
      <c r="J82" s="464">
        <f>'[3]ОЕМИР'!J78+'[3]ОАК'!J82</f>
        <v>0</v>
      </c>
      <c r="K82" s="464">
        <f>'[3]ОЕМИР'!K78+'[3]ОАК'!K82</f>
        <v>0</v>
      </c>
      <c r="L82" s="464">
        <f>'[3]ОЕМИР'!L78+'[3]ОАК'!L82</f>
        <v>0</v>
      </c>
      <c r="M82" s="464">
        <f>'[3]ОЕМИР'!M78+'[3]ОАК'!M82</f>
        <v>0</v>
      </c>
      <c r="N82" s="464">
        <f>'[3]ОЕМИР'!N78+'[3]ОАК'!N82</f>
        <v>0</v>
      </c>
      <c r="O82" s="464">
        <f>'[3]ОЕМИР'!O78+'[3]ОАК'!O82</f>
        <v>0</v>
      </c>
      <c r="P82" s="464">
        <f>'[3]ОЕМИР'!P78+'[3]ОАК'!P82</f>
        <v>1</v>
      </c>
      <c r="Q82" s="464">
        <f>'[3]ОЕМИР'!Q78+'[3]ОАК'!Q82</f>
        <v>0</v>
      </c>
      <c r="R82" s="464">
        <f>'[3]ОЕМИР'!R78+'[3]ОАК'!R82</f>
        <v>0</v>
      </c>
      <c r="S82" s="464">
        <f>'[3]ОЕМИР'!S78+'[3]ОАК'!S82</f>
        <v>0</v>
      </c>
      <c r="T82" s="27" t="b">
        <f t="shared" si="4"/>
        <v>1</v>
      </c>
      <c r="U82" s="27" t="b">
        <f t="shared" si="5"/>
        <v>1</v>
      </c>
      <c r="V82" s="27" t="b">
        <f t="shared" si="6"/>
        <v>1</v>
      </c>
      <c r="W82" s="27" t="b">
        <f t="shared" si="7"/>
        <v>1</v>
      </c>
    </row>
    <row r="83" spans="1:23" s="27" customFormat="1" ht="38.25">
      <c r="A83" s="30" t="s">
        <v>389</v>
      </c>
      <c r="B83" s="408" t="s">
        <v>410</v>
      </c>
      <c r="C83" s="464">
        <f>'[3]ОЕМИР'!C79+'[3]ОАК'!C83</f>
        <v>3</v>
      </c>
      <c r="D83" s="464">
        <f>'[3]ОЕМИР'!D79+'[3]ОАК'!D83</f>
        <v>0</v>
      </c>
      <c r="E83" s="464">
        <f>'[3]ОЕМИР'!E79+'[3]ОАК'!E83</f>
        <v>1</v>
      </c>
      <c r="F83" s="464">
        <f>'[3]ОЕМИР'!F79+'[3]ОАК'!F83</f>
        <v>2</v>
      </c>
      <c r="G83" s="464">
        <f>'[3]ОЕМИР'!G79+'[3]ОАК'!G83</f>
        <v>0</v>
      </c>
      <c r="H83" s="464">
        <f>'[3]ОЕМИР'!H79+'[3]ОАК'!H83</f>
        <v>0</v>
      </c>
      <c r="I83" s="464">
        <f>'[3]ОЕМИР'!I79+'[3]ОАК'!I83</f>
        <v>2</v>
      </c>
      <c r="J83" s="464">
        <f>'[3]ОЕМИР'!J79+'[3]ОАК'!J83</f>
        <v>0</v>
      </c>
      <c r="K83" s="464">
        <f>'[3]ОЕМИР'!K79+'[3]ОАК'!K83</f>
        <v>2</v>
      </c>
      <c r="L83" s="464">
        <f>'[3]ОЕМИР'!L79+'[3]ОАК'!L83</f>
        <v>0</v>
      </c>
      <c r="M83" s="464">
        <f>'[3]ОЕМИР'!M79+'[3]ОАК'!M83</f>
        <v>0</v>
      </c>
      <c r="N83" s="464">
        <f>'[3]ОЕМИР'!N79+'[3]ОАК'!N83</f>
        <v>0</v>
      </c>
      <c r="O83" s="464">
        <f>'[3]ОЕМИР'!O79+'[3]ОАК'!O83</f>
        <v>2</v>
      </c>
      <c r="P83" s="464">
        <f>'[3]ОЕМИР'!P79+'[3]ОАК'!P83</f>
        <v>0</v>
      </c>
      <c r="Q83" s="464">
        <f>'[3]ОЕМИР'!Q79+'[3]ОАК'!Q83</f>
        <v>2</v>
      </c>
      <c r="R83" s="464">
        <f>'[3]ОЕМИР'!R79+'[3]ОАК'!R83</f>
        <v>0</v>
      </c>
      <c r="S83" s="464">
        <f>'[3]ОЕМИР'!S79+'[3]ОАК'!S83</f>
        <v>0</v>
      </c>
      <c r="T83" s="27" t="b">
        <f t="shared" si="4"/>
        <v>1</v>
      </c>
      <c r="U83" s="27" t="b">
        <f t="shared" si="5"/>
        <v>1</v>
      </c>
      <c r="V83" s="27" t="b">
        <f t="shared" si="6"/>
        <v>1</v>
      </c>
      <c r="W83" s="27" t="b">
        <f t="shared" si="7"/>
        <v>1</v>
      </c>
    </row>
    <row r="84" spans="1:23" s="27" customFormat="1" ht="38.25">
      <c r="A84" s="30" t="s">
        <v>390</v>
      </c>
      <c r="B84" s="408" t="s">
        <v>411</v>
      </c>
      <c r="C84" s="464">
        <f>'[3]ОЕМИР'!C80+'[3]ОАК'!C84</f>
        <v>7</v>
      </c>
      <c r="D84" s="464">
        <f>'[3]ОЕМИР'!D80+'[3]ОАК'!D84</f>
        <v>0</v>
      </c>
      <c r="E84" s="464">
        <f>'[3]ОЕМИР'!E80+'[3]ОАК'!E84</f>
        <v>4</v>
      </c>
      <c r="F84" s="464">
        <f>'[3]ОЕМИР'!F80+'[3]ОАК'!F84</f>
        <v>3</v>
      </c>
      <c r="G84" s="464">
        <f>'[3]ОЕМИР'!G80+'[3]ОАК'!G84</f>
        <v>0</v>
      </c>
      <c r="H84" s="464">
        <f>'[3]ОЕМИР'!H80+'[3]ОАК'!H84</f>
        <v>0</v>
      </c>
      <c r="I84" s="464">
        <f>'[3]ОЕМИР'!I80+'[3]ОАК'!I84</f>
        <v>3</v>
      </c>
      <c r="J84" s="464">
        <f>'[3]ОЕМИР'!J80+'[3]ОАК'!J84</f>
        <v>0</v>
      </c>
      <c r="K84" s="464">
        <f>'[3]ОЕМИР'!K80+'[3]ОАК'!K84</f>
        <v>3</v>
      </c>
      <c r="L84" s="464">
        <f>'[3]ОЕМИР'!L80+'[3]ОАК'!L84</f>
        <v>0</v>
      </c>
      <c r="M84" s="464">
        <f>'[3]ОЕМИР'!M80+'[3]ОАК'!M84</f>
        <v>0</v>
      </c>
      <c r="N84" s="464">
        <f>'[3]ОЕМИР'!N80+'[3]ОАК'!N84</f>
        <v>0</v>
      </c>
      <c r="O84" s="464">
        <f>'[3]ОЕМИР'!O80+'[3]ОАК'!O84</f>
        <v>3</v>
      </c>
      <c r="P84" s="464">
        <f>'[3]ОЕМИР'!P80+'[3]ОАК'!P84</f>
        <v>0</v>
      </c>
      <c r="Q84" s="464">
        <f>'[3]ОЕМИР'!Q80+'[3]ОАК'!Q84</f>
        <v>3</v>
      </c>
      <c r="R84" s="464">
        <f>'[3]ОЕМИР'!R80+'[3]ОАК'!R84</f>
        <v>0</v>
      </c>
      <c r="S84" s="464">
        <f>'[3]ОЕМИР'!S80+'[3]ОАК'!S84</f>
        <v>0</v>
      </c>
      <c r="T84" s="27" t="b">
        <f t="shared" si="4"/>
        <v>1</v>
      </c>
      <c r="U84" s="27" t="b">
        <f t="shared" si="5"/>
        <v>1</v>
      </c>
      <c r="V84" s="27" t="b">
        <f t="shared" si="6"/>
        <v>1</v>
      </c>
      <c r="W84" s="27" t="b">
        <f t="shared" si="7"/>
        <v>1</v>
      </c>
    </row>
    <row r="85" spans="1:23" s="27" customFormat="1" ht="38.25">
      <c r="A85" s="30" t="s">
        <v>391</v>
      </c>
      <c r="B85" s="408" t="s">
        <v>412</v>
      </c>
      <c r="C85" s="464">
        <f>'[3]ОЕМИР'!C81+'[3]ОАК'!C85</f>
        <v>0</v>
      </c>
      <c r="D85" s="464">
        <f>'[3]ОЕМИР'!D81+'[3]ОАК'!D85</f>
        <v>0</v>
      </c>
      <c r="E85" s="464">
        <f>'[3]ОЕМИР'!E81+'[3]ОАК'!E85</f>
        <v>0</v>
      </c>
      <c r="F85" s="464">
        <f>'[3]ОЕМИР'!F81+'[3]ОАК'!F85</f>
        <v>0</v>
      </c>
      <c r="G85" s="464">
        <f>'[3]ОЕМИР'!G81+'[3]ОАК'!G85</f>
        <v>0</v>
      </c>
      <c r="H85" s="464">
        <f>'[3]ОЕМИР'!H81+'[3]ОАК'!H85</f>
        <v>0</v>
      </c>
      <c r="I85" s="464">
        <f>'[3]ОЕМИР'!I81+'[3]ОАК'!I85</f>
        <v>0</v>
      </c>
      <c r="J85" s="464">
        <f>'[3]ОЕМИР'!J81+'[3]ОАК'!J85</f>
        <v>0</v>
      </c>
      <c r="K85" s="464">
        <f>'[3]ОЕМИР'!K81+'[3]ОАК'!K85</f>
        <v>0</v>
      </c>
      <c r="L85" s="464">
        <f>'[3]ОЕМИР'!L81+'[3]ОАК'!L85</f>
        <v>0</v>
      </c>
      <c r="M85" s="464">
        <f>'[3]ОЕМИР'!M81+'[3]ОАК'!M85</f>
        <v>0</v>
      </c>
      <c r="N85" s="464">
        <f>'[3]ОЕМИР'!N81+'[3]ОАК'!N85</f>
        <v>0</v>
      </c>
      <c r="O85" s="464">
        <f>'[3]ОЕМИР'!O81+'[3]ОАК'!O85</f>
        <v>0</v>
      </c>
      <c r="P85" s="464">
        <f>'[3]ОЕМИР'!P81+'[3]ОАК'!P85</f>
        <v>0</v>
      </c>
      <c r="Q85" s="464">
        <f>'[3]ОЕМИР'!Q81+'[3]ОАК'!Q85</f>
        <v>0</v>
      </c>
      <c r="R85" s="464">
        <f>'[3]ОЕМИР'!R81+'[3]ОАК'!R85</f>
        <v>0</v>
      </c>
      <c r="S85" s="464">
        <f>'[3]ОЕМИР'!S81+'[3]ОАК'!S85</f>
        <v>0</v>
      </c>
      <c r="T85" s="27" t="b">
        <f t="shared" si="4"/>
        <v>1</v>
      </c>
      <c r="U85" s="27" t="b">
        <f t="shared" si="5"/>
        <v>1</v>
      </c>
      <c r="V85" s="27" t="b">
        <f t="shared" si="6"/>
        <v>1</v>
      </c>
      <c r="W85" s="27" t="b">
        <f t="shared" si="7"/>
        <v>1</v>
      </c>
    </row>
    <row r="86" spans="1:23" s="27" customFormat="1" ht="38.25">
      <c r="A86" s="30" t="s">
        <v>392</v>
      </c>
      <c r="B86" s="408" t="s">
        <v>413</v>
      </c>
      <c r="C86" s="464">
        <f>'[3]ОЕМИР'!C82+'[3]ОАК'!C86</f>
        <v>0</v>
      </c>
      <c r="D86" s="464">
        <f>'[3]ОЕМИР'!D82+'[3]ОАК'!D86</f>
        <v>0</v>
      </c>
      <c r="E86" s="464">
        <f>'[3]ОЕМИР'!E82+'[3]ОАК'!E86</f>
        <v>0</v>
      </c>
      <c r="F86" s="464">
        <f>'[3]ОЕМИР'!F82+'[3]ОАК'!F86</f>
        <v>0</v>
      </c>
      <c r="G86" s="464">
        <f>'[3]ОЕМИР'!G82+'[3]ОАК'!G86</f>
        <v>0</v>
      </c>
      <c r="H86" s="464">
        <f>'[3]ОЕМИР'!H82+'[3]ОАК'!H86</f>
        <v>0</v>
      </c>
      <c r="I86" s="464">
        <f>'[3]ОЕМИР'!I82+'[3]ОАК'!I86</f>
        <v>0</v>
      </c>
      <c r="J86" s="464">
        <f>'[3]ОЕМИР'!J82+'[3]ОАК'!J86</f>
        <v>0</v>
      </c>
      <c r="K86" s="464">
        <f>'[3]ОЕМИР'!K82+'[3]ОАК'!K86</f>
        <v>0</v>
      </c>
      <c r="L86" s="464">
        <f>'[3]ОЕМИР'!L82+'[3]ОАК'!L86</f>
        <v>0</v>
      </c>
      <c r="M86" s="464">
        <f>'[3]ОЕМИР'!M82+'[3]ОАК'!M86</f>
        <v>0</v>
      </c>
      <c r="N86" s="464">
        <f>'[3]ОЕМИР'!N82+'[3]ОАК'!N86</f>
        <v>0</v>
      </c>
      <c r="O86" s="464">
        <f>'[3]ОЕМИР'!O82+'[3]ОАК'!O86</f>
        <v>0</v>
      </c>
      <c r="P86" s="464">
        <f>'[3]ОЕМИР'!P82+'[3]ОАК'!P86</f>
        <v>1</v>
      </c>
      <c r="Q86" s="464">
        <f>'[3]ОЕМИР'!Q82+'[3]ОАК'!Q86</f>
        <v>0</v>
      </c>
      <c r="R86" s="464">
        <f>'[3]ОЕМИР'!R82+'[3]ОАК'!R86</f>
        <v>0</v>
      </c>
      <c r="S86" s="464">
        <f>'[3]ОЕМИР'!S82+'[3]ОАК'!S86</f>
        <v>0</v>
      </c>
      <c r="T86" s="27" t="b">
        <f t="shared" si="4"/>
        <v>1</v>
      </c>
      <c r="U86" s="27" t="b">
        <f t="shared" si="5"/>
        <v>1</v>
      </c>
      <c r="V86" s="27" t="b">
        <f t="shared" si="6"/>
        <v>1</v>
      </c>
      <c r="W86" s="27" t="b">
        <f t="shared" si="7"/>
        <v>1</v>
      </c>
    </row>
    <row r="87" spans="1:23" s="27" customFormat="1" ht="38.25">
      <c r="A87" s="30" t="s">
        <v>396</v>
      </c>
      <c r="B87" s="408" t="s">
        <v>414</v>
      </c>
      <c r="C87" s="464">
        <f>'[3]ОЕМИР'!C83+'[3]ОАК'!C87</f>
        <v>0</v>
      </c>
      <c r="D87" s="464">
        <f>'[3]ОЕМИР'!D83+'[3]ОАК'!D87</f>
        <v>0</v>
      </c>
      <c r="E87" s="464">
        <f>'[3]ОЕМИР'!E83+'[3]ОАК'!E87</f>
        <v>0</v>
      </c>
      <c r="F87" s="464">
        <f>'[3]ОЕМИР'!F83+'[3]ОАК'!F87</f>
        <v>0</v>
      </c>
      <c r="G87" s="464">
        <f>'[3]ОЕМИР'!G83+'[3]ОАК'!G87</f>
        <v>0</v>
      </c>
      <c r="H87" s="464">
        <f>'[3]ОЕМИР'!H83+'[3]ОАК'!H87</f>
        <v>0</v>
      </c>
      <c r="I87" s="464">
        <f>'[3]ОЕМИР'!I83+'[3]ОАК'!I87</f>
        <v>0</v>
      </c>
      <c r="J87" s="464">
        <f>'[3]ОЕМИР'!J83+'[3]ОАК'!J87</f>
        <v>0</v>
      </c>
      <c r="K87" s="464">
        <f>'[3]ОЕМИР'!K83+'[3]ОАК'!K87</f>
        <v>0</v>
      </c>
      <c r="L87" s="464">
        <f>'[3]ОЕМИР'!L83+'[3]ОАК'!L87</f>
        <v>0</v>
      </c>
      <c r="M87" s="464">
        <f>'[3]ОЕМИР'!M83+'[3]ОАК'!M87</f>
        <v>0</v>
      </c>
      <c r="N87" s="464">
        <f>'[3]ОЕМИР'!N83+'[3]ОАК'!N87</f>
        <v>0</v>
      </c>
      <c r="O87" s="464">
        <f>'[3]ОЕМИР'!O83+'[3]ОАК'!O87</f>
        <v>0</v>
      </c>
      <c r="P87" s="464">
        <f>'[3]ОЕМИР'!P83+'[3]ОАК'!P87</f>
        <v>0</v>
      </c>
      <c r="Q87" s="464">
        <f>'[3]ОЕМИР'!Q83+'[3]ОАК'!Q87</f>
        <v>0</v>
      </c>
      <c r="R87" s="464">
        <f>'[3]ОЕМИР'!R83+'[3]ОАК'!R87</f>
        <v>0</v>
      </c>
      <c r="S87" s="464">
        <f>'[3]ОЕМИР'!S83+'[3]ОАК'!S87</f>
        <v>0</v>
      </c>
      <c r="T87" s="27" t="b">
        <f t="shared" si="4"/>
        <v>1</v>
      </c>
      <c r="U87" s="27" t="b">
        <f t="shared" si="5"/>
        <v>1</v>
      </c>
      <c r="V87" s="27" t="b">
        <f t="shared" si="6"/>
        <v>1</v>
      </c>
      <c r="W87" s="27" t="b">
        <f t="shared" si="7"/>
        <v>1</v>
      </c>
    </row>
    <row r="88" spans="1:23" s="27" customFormat="1" ht="12.75">
      <c r="A88" s="30" t="s">
        <v>393</v>
      </c>
      <c r="B88" s="326" t="s">
        <v>757</v>
      </c>
      <c r="C88" s="464">
        <f>'[3]ОЕМИР'!C84+'[3]ОАК'!C88</f>
        <v>53</v>
      </c>
      <c r="D88" s="464">
        <f>'[3]ОЕМИР'!D84+'[3]ОАК'!D88</f>
        <v>0</v>
      </c>
      <c r="E88" s="464">
        <f>'[3]ОЕМИР'!E84+'[3]ОАК'!E88</f>
        <v>25</v>
      </c>
      <c r="F88" s="464">
        <f>'[3]ОЕМИР'!F84+'[3]ОАК'!F88</f>
        <v>28</v>
      </c>
      <c r="G88" s="464">
        <f>'[3]ОЕМИР'!G84+'[3]ОАК'!G88</f>
        <v>0</v>
      </c>
      <c r="H88" s="464">
        <f>'[3]ОЕМИР'!H84+'[3]ОАК'!H88</f>
        <v>0</v>
      </c>
      <c r="I88" s="464">
        <f>'[3]ОЕМИР'!I84+'[3]ОАК'!I88</f>
        <v>28</v>
      </c>
      <c r="J88" s="464">
        <f>'[3]ОЕМИР'!J84+'[3]ОАК'!J88</f>
        <v>1</v>
      </c>
      <c r="K88" s="464">
        <f>'[3]ОЕМИР'!K84+'[3]ОАК'!K88</f>
        <v>27</v>
      </c>
      <c r="L88" s="464">
        <f>'[3]ОЕМИР'!L84+'[3]ОАК'!L88</f>
        <v>0</v>
      </c>
      <c r="M88" s="464">
        <f>'[3]ОЕМИР'!M84+'[3]ОАК'!M88</f>
        <v>17</v>
      </c>
      <c r="N88" s="464">
        <f>'[3]ОЕМИР'!N84+'[3]ОАК'!N88</f>
        <v>0</v>
      </c>
      <c r="O88" s="464">
        <f>'[3]ОЕМИР'!O84+'[3]ОАК'!O88</f>
        <v>25</v>
      </c>
      <c r="P88" s="464">
        <f>'[3]ОЕМИР'!P84+'[3]ОАК'!P88</f>
        <v>1</v>
      </c>
      <c r="Q88" s="464">
        <f>'[3]ОЕМИР'!Q84+'[3]ОАК'!Q88</f>
        <v>9</v>
      </c>
      <c r="R88" s="464">
        <f>'[3]ОЕМИР'!R84+'[3]ОАК'!R88</f>
        <v>0</v>
      </c>
      <c r="S88" s="464">
        <f>'[3]ОЕМИР'!S84+'[3]ОАК'!S88</f>
        <v>16</v>
      </c>
      <c r="T88" s="27" t="b">
        <f t="shared" si="4"/>
        <v>1</v>
      </c>
      <c r="U88" s="27" t="b">
        <f t="shared" si="5"/>
        <v>1</v>
      </c>
      <c r="V88" s="27" t="b">
        <f t="shared" si="6"/>
        <v>1</v>
      </c>
      <c r="W88" s="27" t="b">
        <f t="shared" si="7"/>
        <v>1</v>
      </c>
    </row>
    <row r="89" spans="1:23" s="27" customFormat="1" ht="25.5">
      <c r="A89" s="30" t="s">
        <v>394</v>
      </c>
      <c r="B89" s="326" t="s">
        <v>673</v>
      </c>
      <c r="C89" s="464">
        <v>3</v>
      </c>
      <c r="D89" s="464"/>
      <c r="E89" s="464"/>
      <c r="F89" s="464">
        <v>3</v>
      </c>
      <c r="G89" s="464"/>
      <c r="H89" s="464"/>
      <c r="I89" s="464">
        <v>3</v>
      </c>
      <c r="J89" s="464"/>
      <c r="K89" s="464">
        <v>3</v>
      </c>
      <c r="L89" s="464"/>
      <c r="M89" s="464"/>
      <c r="N89" s="464"/>
      <c r="O89" s="464">
        <v>2</v>
      </c>
      <c r="P89" s="464"/>
      <c r="Q89" s="464">
        <v>2</v>
      </c>
      <c r="R89" s="464"/>
      <c r="S89" s="464"/>
      <c r="T89" s="27" t="b">
        <f t="shared" si="4"/>
        <v>1</v>
      </c>
      <c r="U89" s="27" t="b">
        <f t="shared" si="5"/>
        <v>1</v>
      </c>
      <c r="V89" s="27" t="b">
        <f t="shared" si="6"/>
        <v>1</v>
      </c>
      <c r="W89" s="27" t="b">
        <f t="shared" si="7"/>
        <v>1</v>
      </c>
    </row>
    <row r="90" spans="1:23" s="27" customFormat="1" ht="51">
      <c r="A90" s="38" t="s">
        <v>395</v>
      </c>
      <c r="B90" s="326" t="s">
        <v>734</v>
      </c>
      <c r="C90" s="465">
        <v>53</v>
      </c>
      <c r="D90" s="465"/>
      <c r="E90" s="465">
        <v>24</v>
      </c>
      <c r="F90" s="466">
        <v>29</v>
      </c>
      <c r="G90" s="465"/>
      <c r="H90" s="463"/>
      <c r="I90" s="463">
        <v>29</v>
      </c>
      <c r="J90" s="463"/>
      <c r="K90" s="463">
        <v>29</v>
      </c>
      <c r="L90" s="463">
        <v>1</v>
      </c>
      <c r="M90" s="463">
        <v>16</v>
      </c>
      <c r="N90" s="463"/>
      <c r="O90" s="463">
        <v>27</v>
      </c>
      <c r="P90" s="463">
        <v>3</v>
      </c>
      <c r="Q90" s="463">
        <v>11</v>
      </c>
      <c r="R90" s="463"/>
      <c r="S90" s="463">
        <v>16</v>
      </c>
      <c r="T90" s="27" t="b">
        <f t="shared" si="4"/>
        <v>1</v>
      </c>
      <c r="U90" s="27" t="b">
        <f t="shared" si="5"/>
        <v>1</v>
      </c>
      <c r="V90" s="27" t="b">
        <f t="shared" si="6"/>
        <v>1</v>
      </c>
      <c r="W90" s="27" t="b">
        <f t="shared" si="7"/>
        <v>1</v>
      </c>
    </row>
    <row r="91" spans="1:23" s="27" customFormat="1" ht="56.25" customHeight="1">
      <c r="A91" s="38" t="s">
        <v>676</v>
      </c>
      <c r="B91" s="31" t="s">
        <v>675</v>
      </c>
      <c r="C91" s="467">
        <f>'[3]ОЕМИР'!C85+'[3]ОАК'!C91</f>
        <v>8</v>
      </c>
      <c r="D91" s="467">
        <f>'[3]ОЕМИР'!D85+'[3]ОАК'!D91</f>
        <v>0</v>
      </c>
      <c r="E91" s="467">
        <f>'[3]ОЕМИР'!E85+'[3]ОАК'!E91</f>
        <v>6</v>
      </c>
      <c r="F91" s="467">
        <f>'[3]ОЕМИР'!F85+'[3]ОАК'!F91</f>
        <v>2</v>
      </c>
      <c r="G91" s="467">
        <f>'[3]ОЕМИР'!G85+'[3]ОАК'!G91</f>
        <v>0</v>
      </c>
      <c r="H91" s="467">
        <f>'[3]ОЕМИР'!H85+'[3]ОАК'!H91</f>
        <v>1</v>
      </c>
      <c r="I91" s="467">
        <f>'[3]ОЕМИР'!I85+'[3]ОАК'!I91</f>
        <v>3</v>
      </c>
      <c r="J91" s="467">
        <f>'[3]ОЕМИР'!J85+'[3]ОАК'!J91</f>
        <v>0</v>
      </c>
      <c r="K91" s="467">
        <f>'[3]ОЕМИР'!K85+'[3]ОАК'!K91</f>
        <v>3</v>
      </c>
      <c r="L91" s="467">
        <f>'[3]ОЕМИР'!L85+'[3]ОАК'!L91</f>
        <v>1</v>
      </c>
      <c r="M91" s="467">
        <f>'[3]ОЕМИР'!M85+'[3]ОАК'!M91</f>
        <v>0</v>
      </c>
      <c r="N91" s="467">
        <f>'[3]ОЕМИР'!N85+'[3]ОАК'!N91</f>
        <v>0</v>
      </c>
      <c r="O91" s="467">
        <f>'[3]ОЕМИР'!O85+'[3]ОАК'!O91</f>
        <v>0</v>
      </c>
      <c r="P91" s="467">
        <f>'[3]ОЕМИР'!P85+'[3]ОАК'!P91</f>
        <v>0</v>
      </c>
      <c r="Q91" s="467">
        <f>'[3]ОЕМИР'!Q85+'[3]ОАК'!Q91</f>
        <v>0</v>
      </c>
      <c r="R91" s="467">
        <f>'[3]ОЕМИР'!R85+'[3]ОАК'!R91</f>
        <v>0</v>
      </c>
      <c r="S91" s="467">
        <f>'[3]ОЕМИР'!S85+'[3]ОАК'!S91</f>
        <v>0</v>
      </c>
      <c r="T91" s="27" t="b">
        <f t="shared" si="4"/>
        <v>1</v>
      </c>
      <c r="U91" s="27" t="b">
        <f t="shared" si="5"/>
        <v>1</v>
      </c>
      <c r="V91" s="27" t="b">
        <f t="shared" si="6"/>
        <v>1</v>
      </c>
      <c r="W91" s="27" t="b">
        <f t="shared" si="7"/>
        <v>1</v>
      </c>
    </row>
    <row r="92" spans="1:23" s="27" customFormat="1" ht="46.5" customHeight="1">
      <c r="A92" s="30" t="s">
        <v>677</v>
      </c>
      <c r="B92" s="31" t="s">
        <v>295</v>
      </c>
      <c r="C92" s="467">
        <f>'[3]ОЕМИР'!C86+'[3]ОАК'!C92</f>
        <v>0</v>
      </c>
      <c r="D92" s="467">
        <f>'[3]ОЕМИР'!D86+'[3]ОАК'!D92</f>
        <v>0</v>
      </c>
      <c r="E92" s="467">
        <f>'[3]ОЕМИР'!E86+'[3]ОАК'!E92</f>
        <v>0</v>
      </c>
      <c r="F92" s="467">
        <f>'[3]ОЕМИР'!F86+'[3]ОАК'!F92</f>
        <v>0</v>
      </c>
      <c r="G92" s="467">
        <f>'[3]ОЕМИР'!G86+'[3]ОАК'!G92</f>
        <v>0</v>
      </c>
      <c r="H92" s="467">
        <f>'[3]ОЕМИР'!H86+'[3]ОАК'!H92</f>
        <v>0</v>
      </c>
      <c r="I92" s="467">
        <f>'[3]ОЕМИР'!I86+'[3]ОАК'!I92</f>
        <v>0</v>
      </c>
      <c r="J92" s="467">
        <f>'[3]ОЕМИР'!J86+'[3]ОАК'!J92</f>
        <v>0</v>
      </c>
      <c r="K92" s="467">
        <f>'[3]ОЕМИР'!K86+'[3]ОАК'!K92</f>
        <v>0</v>
      </c>
      <c r="L92" s="467">
        <f>'[3]ОЕМИР'!L86+'[3]ОАК'!L92</f>
        <v>0</v>
      </c>
      <c r="M92" s="467">
        <f>'[3]ОЕМИР'!M86+'[3]ОАК'!M92</f>
        <v>0</v>
      </c>
      <c r="N92" s="467">
        <f>'[3]ОЕМИР'!N86+'[3]ОАК'!N92</f>
        <v>0</v>
      </c>
      <c r="O92" s="467">
        <f>'[3]ОЕМИР'!O86+'[3]ОАК'!O92</f>
        <v>0</v>
      </c>
      <c r="P92" s="467">
        <f>'[3]ОЕМИР'!P86+'[3]ОАК'!P92</f>
        <v>0</v>
      </c>
      <c r="Q92" s="467">
        <f>'[3]ОЕМИР'!Q86+'[3]ОАК'!Q92</f>
        <v>0</v>
      </c>
      <c r="R92" s="467">
        <f>'[3]ОЕМИР'!R86+'[3]ОАК'!R92</f>
        <v>0</v>
      </c>
      <c r="S92" s="467">
        <f>'[3]ОЕМИР'!S86+'[3]ОАК'!S92</f>
        <v>0</v>
      </c>
      <c r="T92" s="27" t="b">
        <f t="shared" si="4"/>
        <v>1</v>
      </c>
      <c r="U92" s="27" t="b">
        <f t="shared" si="5"/>
        <v>1</v>
      </c>
      <c r="V92" s="27" t="b">
        <f t="shared" si="6"/>
        <v>1</v>
      </c>
      <c r="W92" s="27" t="b">
        <f t="shared" si="7"/>
        <v>1</v>
      </c>
    </row>
    <row r="93" spans="1:23" s="27" customFormat="1" ht="48.75" customHeight="1">
      <c r="A93" s="30" t="s">
        <v>678</v>
      </c>
      <c r="B93" s="46" t="s">
        <v>685</v>
      </c>
      <c r="C93" s="467">
        <f>'[3]ОЕМИР'!C87+'[3]ОАК'!C93</f>
        <v>0</v>
      </c>
      <c r="D93" s="467">
        <f>'[3]ОЕМИР'!D87+'[3]ОАК'!D93</f>
        <v>0</v>
      </c>
      <c r="E93" s="467">
        <f>'[3]ОЕМИР'!E87+'[3]ОАК'!E93</f>
        <v>0</v>
      </c>
      <c r="F93" s="467">
        <f>'[3]ОЕМИР'!F87+'[3]ОАК'!F93</f>
        <v>0</v>
      </c>
      <c r="G93" s="467">
        <f>'[3]ОЕМИР'!G87+'[3]ОАК'!G93</f>
        <v>0</v>
      </c>
      <c r="H93" s="467">
        <f>'[3]ОЕМИР'!H87+'[3]ОАК'!H93</f>
        <v>0</v>
      </c>
      <c r="I93" s="467">
        <f>'[3]ОЕМИР'!I87+'[3]ОАК'!I93</f>
        <v>0</v>
      </c>
      <c r="J93" s="467">
        <f>'[3]ОЕМИР'!J87+'[3]ОАК'!J93</f>
        <v>0</v>
      </c>
      <c r="K93" s="467">
        <f>'[3]ОЕМИР'!K87+'[3]ОАК'!K93</f>
        <v>0</v>
      </c>
      <c r="L93" s="467">
        <f>'[3]ОЕМИР'!L87+'[3]ОАК'!L93</f>
        <v>0</v>
      </c>
      <c r="M93" s="467">
        <f>'[3]ОЕМИР'!M87+'[3]ОАК'!M93</f>
        <v>0</v>
      </c>
      <c r="N93" s="467">
        <f>'[3]ОЕМИР'!N87+'[3]ОАК'!N93</f>
        <v>0</v>
      </c>
      <c r="O93" s="467">
        <f>'[3]ОЕМИР'!O87+'[3]ОАК'!O93</f>
        <v>0</v>
      </c>
      <c r="P93" s="467">
        <f>'[3]ОЕМИР'!P87+'[3]ОАК'!P93</f>
        <v>0</v>
      </c>
      <c r="Q93" s="467">
        <f>'[3]ОЕМИР'!Q87+'[3]ОАК'!Q93</f>
        <v>0</v>
      </c>
      <c r="R93" s="467">
        <f>'[3]ОЕМИР'!R87+'[3]ОАК'!R93</f>
        <v>0</v>
      </c>
      <c r="S93" s="467">
        <f>'[3]ОЕМИР'!S87+'[3]ОАК'!S93</f>
        <v>0</v>
      </c>
      <c r="T93" s="27" t="b">
        <f t="shared" si="4"/>
        <v>1</v>
      </c>
      <c r="U93" s="27" t="b">
        <f t="shared" si="5"/>
        <v>1</v>
      </c>
      <c r="V93" s="27" t="b">
        <f t="shared" si="6"/>
        <v>1</v>
      </c>
      <c r="W93" s="27" t="b">
        <f t="shared" si="7"/>
        <v>1</v>
      </c>
    </row>
    <row r="94" spans="1:23" s="27" customFormat="1" ht="49.5" customHeight="1">
      <c r="A94" s="30" t="s">
        <v>679</v>
      </c>
      <c r="B94" s="31" t="s">
        <v>758</v>
      </c>
      <c r="C94" s="467">
        <f>'[3]ОЕМИР'!C88+'[3]ОАК'!C94</f>
        <v>0</v>
      </c>
      <c r="D94" s="467">
        <f>'[3]ОЕМИР'!D88+'[3]ОАК'!D94</f>
        <v>0</v>
      </c>
      <c r="E94" s="467">
        <f>'[3]ОЕМИР'!E88+'[3]ОАК'!E94</f>
        <v>0</v>
      </c>
      <c r="F94" s="467">
        <f>'[3]ОЕМИР'!F88+'[3]ОАК'!F94</f>
        <v>0</v>
      </c>
      <c r="G94" s="467">
        <f>'[3]ОЕМИР'!G88+'[3]ОАК'!G94</f>
        <v>0</v>
      </c>
      <c r="H94" s="467">
        <f>'[3]ОЕМИР'!H88+'[3]ОАК'!H94</f>
        <v>0</v>
      </c>
      <c r="I94" s="467">
        <f>'[3]ОЕМИР'!I88+'[3]ОАК'!I94</f>
        <v>0</v>
      </c>
      <c r="J94" s="467">
        <f>'[3]ОЕМИР'!J88+'[3]ОАК'!J94</f>
        <v>0</v>
      </c>
      <c r="K94" s="467">
        <f>'[3]ОЕМИР'!K88+'[3]ОАК'!K94</f>
        <v>0</v>
      </c>
      <c r="L94" s="467">
        <f>'[3]ОЕМИР'!L88+'[3]ОАК'!L94</f>
        <v>0</v>
      </c>
      <c r="M94" s="467">
        <f>'[3]ОЕМИР'!M88+'[3]ОАК'!M94</f>
        <v>0</v>
      </c>
      <c r="N94" s="467">
        <f>'[3]ОЕМИР'!N88+'[3]ОАК'!N94</f>
        <v>0</v>
      </c>
      <c r="O94" s="467">
        <f>'[3]ОЕМИР'!O88+'[3]ОАК'!O94</f>
        <v>0</v>
      </c>
      <c r="P94" s="467">
        <f>'[3]ОЕМИР'!P88+'[3]ОАК'!P94</f>
        <v>0</v>
      </c>
      <c r="Q94" s="467">
        <f>'[3]ОЕМИР'!Q88+'[3]ОАК'!Q94</f>
        <v>0</v>
      </c>
      <c r="R94" s="467">
        <f>'[3]ОЕМИР'!R88+'[3]ОАК'!R94</f>
        <v>0</v>
      </c>
      <c r="S94" s="467">
        <f>'[3]ОЕМИР'!S88+'[3]ОАК'!S94</f>
        <v>0</v>
      </c>
      <c r="T94" s="27" t="b">
        <f t="shared" si="4"/>
        <v>1</v>
      </c>
      <c r="U94" s="27" t="b">
        <f t="shared" si="5"/>
        <v>1</v>
      </c>
      <c r="V94" s="27" t="b">
        <f t="shared" si="6"/>
        <v>1</v>
      </c>
      <c r="W94" s="27" t="b">
        <f t="shared" si="7"/>
        <v>1</v>
      </c>
    </row>
    <row r="95" spans="1:23" s="27" customFormat="1" ht="27" customHeight="1">
      <c r="A95" s="30"/>
      <c r="B95" s="425" t="s">
        <v>673</v>
      </c>
      <c r="C95" s="483"/>
      <c r="D95" s="483"/>
      <c r="E95" s="483"/>
      <c r="F95" s="483"/>
      <c r="G95" s="483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27" t="b">
        <f t="shared" si="4"/>
        <v>1</v>
      </c>
      <c r="U95" s="27" t="b">
        <f t="shared" si="5"/>
        <v>1</v>
      </c>
      <c r="V95" s="27" t="b">
        <f t="shared" si="6"/>
        <v>1</v>
      </c>
      <c r="W95" s="27" t="b">
        <f t="shared" si="7"/>
        <v>1</v>
      </c>
    </row>
    <row r="96" spans="1:23" s="27" customFormat="1" ht="166.5" customHeight="1">
      <c r="A96" s="30" t="s">
        <v>680</v>
      </c>
      <c r="B96" s="31" t="s">
        <v>277</v>
      </c>
      <c r="C96" s="469">
        <f>'[3]ОЕМИР'!C89+'[3]ОАК'!C96</f>
        <v>0</v>
      </c>
      <c r="D96" s="469">
        <f>'[3]ОЕМИР'!D89+'[3]ОАК'!D96</f>
        <v>0</v>
      </c>
      <c r="E96" s="469">
        <f>'[3]ОЕМИР'!E89+'[3]ОАК'!E96</f>
        <v>0</v>
      </c>
      <c r="F96" s="469">
        <f>'[3]ОЕМИР'!F89+'[3]ОАК'!F96</f>
        <v>0</v>
      </c>
      <c r="G96" s="469">
        <f>'[3]ОЕМИР'!G89+'[3]ОАК'!G96</f>
        <v>0</v>
      </c>
      <c r="H96" s="469">
        <f>'[3]ОЕМИР'!H89+'[3]ОАК'!H96</f>
        <v>0</v>
      </c>
      <c r="I96" s="469">
        <f>'[3]ОЕМИР'!I89+'[3]ОАК'!I96</f>
        <v>0</v>
      </c>
      <c r="J96" s="469">
        <f>'[3]ОЕМИР'!J89+'[3]ОАК'!J96</f>
        <v>0</v>
      </c>
      <c r="K96" s="469">
        <f>'[3]ОЕМИР'!K89+'[3]ОАК'!K96</f>
        <v>0</v>
      </c>
      <c r="L96" s="469">
        <f>'[3]ОЕМИР'!L89+'[3]ОАК'!L96</f>
        <v>0</v>
      </c>
      <c r="M96" s="469">
        <f>'[3]ОЕМИР'!M89+'[3]ОАК'!M96</f>
        <v>0</v>
      </c>
      <c r="N96" s="469">
        <f>'[3]ОЕМИР'!N89+'[3]ОАК'!N96</f>
        <v>0</v>
      </c>
      <c r="O96" s="469">
        <f>'[3]ОЕМИР'!O89+'[3]ОАК'!O96</f>
        <v>0</v>
      </c>
      <c r="P96" s="469">
        <f>'[3]ОЕМИР'!P89+'[3]ОАК'!P96</f>
        <v>0</v>
      </c>
      <c r="Q96" s="469">
        <f>'[3]ОЕМИР'!Q89+'[3]ОАК'!Q96</f>
        <v>0</v>
      </c>
      <c r="R96" s="469">
        <f>'[3]ОЕМИР'!R89+'[3]ОАК'!R96</f>
        <v>0</v>
      </c>
      <c r="S96" s="469">
        <f>'[3]ОЕМИР'!S89+'[3]ОАК'!S96</f>
        <v>0</v>
      </c>
      <c r="T96" s="27" t="b">
        <f t="shared" si="4"/>
        <v>1</v>
      </c>
      <c r="U96" s="27" t="b">
        <f t="shared" si="5"/>
        <v>1</v>
      </c>
      <c r="V96" s="27" t="b">
        <f t="shared" si="6"/>
        <v>1</v>
      </c>
      <c r="W96" s="27" t="b">
        <f t="shared" si="7"/>
        <v>1</v>
      </c>
    </row>
    <row r="97" spans="1:23" s="27" customFormat="1" ht="89.25" customHeight="1">
      <c r="A97" s="30" t="s">
        <v>681</v>
      </c>
      <c r="B97" s="31" t="s">
        <v>682</v>
      </c>
      <c r="C97" s="469">
        <f>'[3]ОЕМИР'!C90+'[3]ОАК'!C97</f>
        <v>0</v>
      </c>
      <c r="D97" s="469">
        <f>'[3]ОЕМИР'!D90+'[3]ОАК'!D97</f>
        <v>0</v>
      </c>
      <c r="E97" s="469">
        <f>'[3]ОЕМИР'!E90+'[3]ОАК'!E97</f>
        <v>0</v>
      </c>
      <c r="F97" s="469">
        <f>'[3]ОЕМИР'!F90+'[3]ОАК'!F97</f>
        <v>0</v>
      </c>
      <c r="G97" s="469">
        <f>'[3]ОЕМИР'!G90+'[3]ОАК'!G97</f>
        <v>0</v>
      </c>
      <c r="H97" s="469">
        <f>'[3]ОЕМИР'!H90+'[3]ОАК'!H97</f>
        <v>0</v>
      </c>
      <c r="I97" s="469">
        <f>'[3]ОЕМИР'!I90+'[3]ОАК'!I97</f>
        <v>0</v>
      </c>
      <c r="J97" s="469">
        <f>'[3]ОЕМИР'!J90+'[3]ОАК'!J97</f>
        <v>0</v>
      </c>
      <c r="K97" s="469">
        <f>'[3]ОЕМИР'!K90+'[3]ОАК'!K97</f>
        <v>0</v>
      </c>
      <c r="L97" s="469">
        <f>'[3]ОЕМИР'!L90+'[3]ОАК'!L97</f>
        <v>0</v>
      </c>
      <c r="M97" s="469">
        <f>'[3]ОЕМИР'!M90+'[3]ОАК'!M97</f>
        <v>0</v>
      </c>
      <c r="N97" s="469">
        <f>'[3]ОЕМИР'!N90+'[3]ОАК'!N97</f>
        <v>0</v>
      </c>
      <c r="O97" s="469">
        <f>'[3]ОЕМИР'!O90+'[3]ОАК'!O97</f>
        <v>0</v>
      </c>
      <c r="P97" s="469">
        <f>'[3]ОЕМИР'!P90+'[3]ОАК'!P97</f>
        <v>0</v>
      </c>
      <c r="Q97" s="469">
        <f>'[3]ОЕМИР'!Q90+'[3]ОАК'!Q97</f>
        <v>0</v>
      </c>
      <c r="R97" s="469">
        <f>'[3]ОЕМИР'!R90+'[3]ОАК'!R97</f>
        <v>0</v>
      </c>
      <c r="S97" s="469">
        <f>'[3]ОЕМИР'!S90+'[3]ОАК'!S97</f>
        <v>0</v>
      </c>
      <c r="T97" s="27" t="b">
        <f t="shared" si="4"/>
        <v>1</v>
      </c>
      <c r="U97" s="27" t="b">
        <f t="shared" si="5"/>
        <v>1</v>
      </c>
      <c r="V97" s="27" t="b">
        <f t="shared" si="6"/>
        <v>1</v>
      </c>
      <c r="W97" s="27" t="b">
        <f t="shared" si="7"/>
        <v>1</v>
      </c>
    </row>
    <row r="98" spans="1:23" s="27" customFormat="1" ht="19.5" customHeight="1">
      <c r="A98" s="28"/>
      <c r="B98" s="41" t="s">
        <v>683</v>
      </c>
      <c r="C98" s="42">
        <f>C8+C23+C38+C50+C58+C74+C81+C91+C92+C93+C96+C97</f>
        <v>241</v>
      </c>
      <c r="D98" s="42">
        <f>D8+D58+D74+D81+D91+D92+D93</f>
        <v>6</v>
      </c>
      <c r="E98" s="42">
        <f>E8+E23+E38+E50+E58+E74+E81+E91+E92+E93+E96+E97</f>
        <v>170</v>
      </c>
      <c r="F98" s="42">
        <f>F8+F23+F38+F50+F58+F74+F81+F91+F92+F93+F96+F97</f>
        <v>65</v>
      </c>
      <c r="G98" s="42">
        <f>G58+G74+G81+G91+G92+G93</f>
        <v>0</v>
      </c>
      <c r="H98" s="42">
        <f aca="true" t="shared" si="8" ref="H98:M98">H8+H23+H38+H50+H58+H74+H81+H91+H92+H93+H94+H96+H97</f>
        <v>38</v>
      </c>
      <c r="I98" s="42">
        <f t="shared" si="8"/>
        <v>103</v>
      </c>
      <c r="J98" s="42">
        <f t="shared" si="8"/>
        <v>10</v>
      </c>
      <c r="K98" s="42">
        <f t="shared" si="8"/>
        <v>93</v>
      </c>
      <c r="L98" s="42">
        <f t="shared" si="8"/>
        <v>15</v>
      </c>
      <c r="M98" s="42">
        <f t="shared" si="8"/>
        <v>17</v>
      </c>
      <c r="N98" s="42">
        <f>N58+N74+N81+N91+N92+N93+N96+N97</f>
        <v>0</v>
      </c>
      <c r="O98" s="42">
        <f>O8+O23+O38+O50+O58+O74+O81+O91+O92+O93+O94+O96+O97</f>
        <v>84</v>
      </c>
      <c r="P98" s="42">
        <f>P8+P23+P38+P50+P58+P74+P81+P91+P92+P93+P94+P96+P97</f>
        <v>14</v>
      </c>
      <c r="Q98" s="42">
        <f>Q8+Q23+Q38+Q50+Q58+Q74+Q81+Q91+Q92+Q93+Q94+Q96+Q97</f>
        <v>61</v>
      </c>
      <c r="R98" s="42">
        <f>R8+R23+R38+R50+R58+R74+R81+R91+R92+R93+R94+R96+R97</f>
        <v>7</v>
      </c>
      <c r="S98" s="42">
        <f>S8+S23+S38+S50+S58+S74+S81+S91+S92+S93+S94+S96+S97</f>
        <v>16</v>
      </c>
      <c r="T98" s="27" t="b">
        <f t="shared" si="4"/>
        <v>1</v>
      </c>
      <c r="U98" s="27" t="b">
        <f t="shared" si="5"/>
        <v>1</v>
      </c>
      <c r="V98" s="27" t="b">
        <f t="shared" si="6"/>
        <v>1</v>
      </c>
      <c r="W98" s="27" t="b">
        <f t="shared" si="7"/>
        <v>1</v>
      </c>
    </row>
    <row r="99" spans="1:19" s="27" customFormat="1" ht="19.5" customHeight="1">
      <c r="A99" s="43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s="27" customFormat="1" ht="19.5" customHeight="1">
      <c r="A100" s="43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2:13" s="4" customFormat="1" ht="15.75">
      <c r="B101" s="4" t="s">
        <v>857</v>
      </c>
      <c r="I101" s="484"/>
      <c r="M101" s="4" t="s">
        <v>854</v>
      </c>
    </row>
    <row r="102" s="4" customFormat="1" ht="15.75">
      <c r="I102" s="484"/>
    </row>
    <row r="103" s="4" customFormat="1" ht="11.25" customHeight="1"/>
    <row r="104" spans="2:6" s="4" customFormat="1" ht="15.75">
      <c r="B104" s="514" t="s">
        <v>856</v>
      </c>
      <c r="C104" s="514"/>
      <c r="D104" s="514"/>
      <c r="E104" s="514"/>
      <c r="F104" s="514"/>
    </row>
    <row r="105" s="4" customFormat="1" ht="15.75"/>
    <row r="106" spans="2:17" s="4" customFormat="1" ht="15.75">
      <c r="B106" s="4" t="s">
        <v>562</v>
      </c>
      <c r="Q106" s="4" t="s">
        <v>684</v>
      </c>
    </row>
    <row r="107" spans="1:19" s="1" customFormat="1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24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1" customFormat="1" ht="18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1" customFormat="1" ht="21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27" customFormat="1" ht="25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</sheetData>
  <sheetProtection/>
  <mergeCells count="20">
    <mergeCell ref="A5:A6"/>
    <mergeCell ref="B5:B6"/>
    <mergeCell ref="I5:I6"/>
    <mergeCell ref="O5:O6"/>
    <mergeCell ref="G5:G6"/>
    <mergeCell ref="S5:S6"/>
    <mergeCell ref="L5:M5"/>
    <mergeCell ref="J5:J6"/>
    <mergeCell ref="K5:K6"/>
    <mergeCell ref="P5:Q5"/>
    <mergeCell ref="A1:C1"/>
    <mergeCell ref="C5:C6"/>
    <mergeCell ref="D5:F5"/>
    <mergeCell ref="B104:F104"/>
    <mergeCell ref="A2:R2"/>
    <mergeCell ref="A3:R3"/>
    <mergeCell ref="A4:S4"/>
    <mergeCell ref="R5:R6"/>
    <mergeCell ref="H5:H6"/>
    <mergeCell ref="N5:N6"/>
  </mergeCells>
  <printOptions horizontalCentered="1"/>
  <pageMargins left="0" right="0" top="0.7874015748031497" bottom="0.5905511811023623" header="0.4724409448818898" footer="0.3937007874015748"/>
  <pageSetup firstPageNumber="3" useFirstPageNumber="1" orientation="landscape" paperSize="9" scale="90" r:id="rId1"/>
  <headerFooter scaleWithDoc="0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showZeros="0" zoomScalePageLayoutView="0" workbookViewId="0" topLeftCell="A1">
      <pane ySplit="7" topLeftCell="A62" activePane="bottomLeft" state="frozen"/>
      <selection pane="topLeft" activeCell="A1" sqref="A1"/>
      <selection pane="bottomLeft" activeCell="B68" sqref="B68"/>
    </sheetView>
  </sheetViews>
  <sheetFormatPr defaultColWidth="9.00390625" defaultRowHeight="12.75"/>
  <cols>
    <col min="1" max="1" width="4.75390625" style="69" customWidth="1"/>
    <col min="2" max="2" width="30.875" style="86" customWidth="1"/>
    <col min="3" max="3" width="16.875" style="69" customWidth="1"/>
    <col min="4" max="4" width="13.00390625" style="69" customWidth="1"/>
    <col min="5" max="5" width="12.75390625" style="69" customWidth="1"/>
    <col min="6" max="6" width="12.25390625" style="69" customWidth="1"/>
    <col min="7" max="7" width="12.75390625" style="69" customWidth="1"/>
    <col min="8" max="8" width="16.25390625" style="69" customWidth="1"/>
    <col min="9" max="9" width="0" style="69" hidden="1" customWidth="1"/>
    <col min="10" max="16384" width="9.125" style="69" customWidth="1"/>
  </cols>
  <sheetData>
    <row r="1" spans="1:8" ht="13.5" customHeight="1">
      <c r="A1" s="603" t="s">
        <v>15</v>
      </c>
      <c r="B1" s="603"/>
      <c r="C1" s="603"/>
      <c r="D1" s="340"/>
      <c r="E1" s="340"/>
      <c r="F1" s="340"/>
      <c r="G1" s="340"/>
      <c r="H1" s="340"/>
    </row>
    <row r="2" spans="1:8" s="70" customFormat="1" ht="12.75">
      <c r="A2" s="592" t="s">
        <v>883</v>
      </c>
      <c r="B2" s="592"/>
      <c r="C2" s="592"/>
      <c r="D2" s="592"/>
      <c r="E2" s="592"/>
      <c r="F2" s="592"/>
      <c r="G2" s="592"/>
      <c r="H2" s="592"/>
    </row>
    <row r="3" spans="1:8" s="70" customFormat="1" ht="12.75">
      <c r="A3" s="592" t="s">
        <v>873</v>
      </c>
      <c r="B3" s="592"/>
      <c r="C3" s="592"/>
      <c r="D3" s="592"/>
      <c r="E3" s="592"/>
      <c r="F3" s="592"/>
      <c r="G3" s="592"/>
      <c r="H3" s="592"/>
    </row>
    <row r="4" spans="1:8" s="70" customFormat="1" ht="44.25" customHeight="1">
      <c r="A4" s="604" t="s">
        <v>783</v>
      </c>
      <c r="B4" s="605"/>
      <c r="C4" s="605"/>
      <c r="D4" s="605"/>
      <c r="E4" s="605"/>
      <c r="F4" s="605"/>
      <c r="G4" s="605"/>
      <c r="H4" s="605"/>
    </row>
    <row r="5" spans="1:8" s="71" customFormat="1" ht="27" customHeight="1">
      <c r="A5" s="613" t="s">
        <v>595</v>
      </c>
      <c r="B5" s="613" t="s">
        <v>760</v>
      </c>
      <c r="C5" s="617" t="s">
        <v>6</v>
      </c>
      <c r="D5" s="617" t="s">
        <v>7</v>
      </c>
      <c r="E5" s="617"/>
      <c r="F5" s="617" t="s">
        <v>8</v>
      </c>
      <c r="G5" s="617"/>
      <c r="H5" s="617" t="s">
        <v>9</v>
      </c>
    </row>
    <row r="6" spans="1:8" s="71" customFormat="1" ht="59.25" customHeight="1">
      <c r="A6" s="613"/>
      <c r="B6" s="613"/>
      <c r="C6" s="617"/>
      <c r="D6" s="353" t="s">
        <v>10</v>
      </c>
      <c r="E6" s="353" t="s">
        <v>11</v>
      </c>
      <c r="F6" s="353" t="s">
        <v>12</v>
      </c>
      <c r="G6" s="353" t="s">
        <v>13</v>
      </c>
      <c r="H6" s="617"/>
    </row>
    <row r="7" spans="1:8" s="72" customFormat="1" ht="12.75">
      <c r="A7" s="350"/>
      <c r="B7" s="351" t="s">
        <v>545</v>
      </c>
      <c r="C7" s="352">
        <v>1</v>
      </c>
      <c r="D7" s="352">
        <v>2</v>
      </c>
      <c r="E7" s="352">
        <v>3</v>
      </c>
      <c r="F7" s="352">
        <v>4</v>
      </c>
      <c r="G7" s="352">
        <v>5</v>
      </c>
      <c r="H7" s="352">
        <v>6</v>
      </c>
    </row>
    <row r="8" spans="1:9" s="71" customFormat="1" ht="69" customHeight="1">
      <c r="A8" s="73" t="s">
        <v>611</v>
      </c>
      <c r="B8" s="74" t="s">
        <v>612</v>
      </c>
      <c r="C8" s="88">
        <f>IF((E8+G8+H8)=SUM(C9:C10),SUM(C9:C10),"`ОШ!`")</f>
        <v>0</v>
      </c>
      <c r="D8" s="88">
        <f>D9+D10</f>
        <v>0</v>
      </c>
      <c r="E8" s="88">
        <f>E9+E10</f>
        <v>0</v>
      </c>
      <c r="F8" s="88">
        <f>F9+F10</f>
        <v>0</v>
      </c>
      <c r="G8" s="88">
        <f>G9+G10</f>
        <v>0</v>
      </c>
      <c r="H8" s="88">
        <f>H9+H10</f>
        <v>0</v>
      </c>
      <c r="I8" s="71" t="b">
        <f>C8=E8+G8+H8</f>
        <v>1</v>
      </c>
    </row>
    <row r="9" spans="1:9" s="70" customFormat="1" ht="18.75" customHeight="1">
      <c r="A9" s="597" t="s">
        <v>706</v>
      </c>
      <c r="B9" s="598"/>
      <c r="C9" s="76"/>
      <c r="D9" s="76"/>
      <c r="E9" s="76"/>
      <c r="F9" s="76"/>
      <c r="G9" s="76"/>
      <c r="H9" s="76"/>
      <c r="I9" s="71" t="b">
        <f aca="true" t="shared" si="0" ref="I9:I59">C9=E9+G9+H9</f>
        <v>1</v>
      </c>
    </row>
    <row r="10" spans="1:9" s="70" customFormat="1" ht="18" customHeight="1">
      <c r="A10" s="597" t="s">
        <v>705</v>
      </c>
      <c r="B10" s="598"/>
      <c r="C10" s="76"/>
      <c r="D10" s="76"/>
      <c r="E10" s="76"/>
      <c r="F10" s="76"/>
      <c r="G10" s="76"/>
      <c r="H10" s="76"/>
      <c r="I10" s="71" t="b">
        <f t="shared" si="0"/>
        <v>1</v>
      </c>
    </row>
    <row r="11" spans="1:9" s="70" customFormat="1" ht="37.5" customHeight="1">
      <c r="A11" s="597" t="s">
        <v>339</v>
      </c>
      <c r="B11" s="598"/>
      <c r="C11" s="76"/>
      <c r="D11" s="76"/>
      <c r="E11" s="76"/>
      <c r="F11" s="76"/>
      <c r="G11" s="76"/>
      <c r="H11" s="76"/>
      <c r="I11" s="71" t="b">
        <f t="shared" si="0"/>
        <v>1</v>
      </c>
    </row>
    <row r="12" spans="1:9" s="70" customFormat="1" ht="57.75" customHeight="1">
      <c r="A12" s="73" t="s">
        <v>627</v>
      </c>
      <c r="B12" s="406" t="s">
        <v>335</v>
      </c>
      <c r="C12" s="88">
        <f>IF((E12+G12+H12)=SUM(C13:C14),SUM(C13:C14),"`ОШ!`")</f>
        <v>0</v>
      </c>
      <c r="D12" s="88">
        <f>D13+D14</f>
        <v>0</v>
      </c>
      <c r="E12" s="88">
        <f>E13+E14</f>
        <v>0</v>
      </c>
      <c r="F12" s="88">
        <f>F13+F14</f>
        <v>0</v>
      </c>
      <c r="G12" s="88">
        <f>G13+G14</f>
        <v>0</v>
      </c>
      <c r="H12" s="88">
        <f>H13+H14</f>
        <v>0</v>
      </c>
      <c r="I12" s="71" t="b">
        <f t="shared" si="0"/>
        <v>1</v>
      </c>
    </row>
    <row r="13" spans="1:9" s="70" customFormat="1" ht="19.5" customHeight="1">
      <c r="A13" s="597" t="s">
        <v>706</v>
      </c>
      <c r="B13" s="598"/>
      <c r="C13" s="76"/>
      <c r="D13" s="76"/>
      <c r="E13" s="76"/>
      <c r="F13" s="76"/>
      <c r="G13" s="76"/>
      <c r="H13" s="76"/>
      <c r="I13" s="71" t="b">
        <f t="shared" si="0"/>
        <v>1</v>
      </c>
    </row>
    <row r="14" spans="1:9" s="70" customFormat="1" ht="18.75" customHeight="1">
      <c r="A14" s="597" t="s">
        <v>705</v>
      </c>
      <c r="B14" s="598"/>
      <c r="C14" s="76"/>
      <c r="D14" s="76"/>
      <c r="E14" s="76"/>
      <c r="F14" s="76"/>
      <c r="G14" s="76"/>
      <c r="H14" s="76"/>
      <c r="I14" s="71" t="b">
        <f t="shared" si="0"/>
        <v>1</v>
      </c>
    </row>
    <row r="15" spans="1:9" s="70" customFormat="1" ht="40.5" customHeight="1">
      <c r="A15" s="597" t="s">
        <v>339</v>
      </c>
      <c r="B15" s="598"/>
      <c r="C15" s="76"/>
      <c r="D15" s="76"/>
      <c r="E15" s="76"/>
      <c r="F15" s="76"/>
      <c r="G15" s="76"/>
      <c r="H15" s="76"/>
      <c r="I15" s="71" t="b">
        <f t="shared" si="0"/>
        <v>1</v>
      </c>
    </row>
    <row r="16" spans="1:9" s="70" customFormat="1" ht="55.5" customHeight="1">
      <c r="A16" s="73" t="s">
        <v>641</v>
      </c>
      <c r="B16" s="406" t="s">
        <v>336</v>
      </c>
      <c r="C16" s="88">
        <f>IF((E16+G16+H16)=SUM(C17:C18),SUM(C17:C18),"`ОШ!`")</f>
        <v>0</v>
      </c>
      <c r="D16" s="88">
        <f>D17+D18</f>
        <v>0</v>
      </c>
      <c r="E16" s="88">
        <f>E17+E18</f>
        <v>0</v>
      </c>
      <c r="F16" s="88">
        <f>F17+F18</f>
        <v>0</v>
      </c>
      <c r="G16" s="88">
        <f>G17+G18</f>
        <v>0</v>
      </c>
      <c r="H16" s="88">
        <f>H17+H18</f>
        <v>0</v>
      </c>
      <c r="I16" s="71" t="b">
        <f t="shared" si="0"/>
        <v>1</v>
      </c>
    </row>
    <row r="17" spans="1:9" s="70" customFormat="1" ht="18.75" customHeight="1">
      <c r="A17" s="597" t="s">
        <v>706</v>
      </c>
      <c r="B17" s="598"/>
      <c r="C17" s="76"/>
      <c r="D17" s="76"/>
      <c r="E17" s="76"/>
      <c r="F17" s="76"/>
      <c r="G17" s="76"/>
      <c r="H17" s="76"/>
      <c r="I17" s="71" t="b">
        <f t="shared" si="0"/>
        <v>1</v>
      </c>
    </row>
    <row r="18" spans="1:9" s="70" customFormat="1" ht="18.75" customHeight="1">
      <c r="A18" s="597" t="s">
        <v>705</v>
      </c>
      <c r="B18" s="598"/>
      <c r="C18" s="76"/>
      <c r="D18" s="76"/>
      <c r="E18" s="76"/>
      <c r="F18" s="76"/>
      <c r="G18" s="76"/>
      <c r="H18" s="76"/>
      <c r="I18" s="71" t="b">
        <f t="shared" si="0"/>
        <v>1</v>
      </c>
    </row>
    <row r="19" spans="1:9" s="70" customFormat="1" ht="40.5" customHeight="1">
      <c r="A19" s="597" t="s">
        <v>339</v>
      </c>
      <c r="B19" s="598"/>
      <c r="C19" s="76"/>
      <c r="D19" s="76"/>
      <c r="E19" s="76"/>
      <c r="F19" s="76"/>
      <c r="G19" s="76"/>
      <c r="H19" s="76"/>
      <c r="I19" s="71" t="b">
        <f t="shared" si="0"/>
        <v>1</v>
      </c>
    </row>
    <row r="20" spans="1:9" s="70" customFormat="1" ht="59.25" customHeight="1">
      <c r="A20" s="73" t="s">
        <v>650</v>
      </c>
      <c r="B20" s="74" t="s">
        <v>642</v>
      </c>
      <c r="C20" s="88">
        <f>IF((E20+G20+H20)=SUM(C21:C22),SUM(C21:C22),"`ОШ!`")</f>
        <v>0</v>
      </c>
      <c r="D20" s="88">
        <f>D21+D22</f>
        <v>0</v>
      </c>
      <c r="E20" s="88">
        <f>E21+E22</f>
        <v>0</v>
      </c>
      <c r="F20" s="88">
        <f>F21+F22</f>
        <v>0</v>
      </c>
      <c r="G20" s="88">
        <f>G21+G22</f>
        <v>0</v>
      </c>
      <c r="H20" s="88">
        <f>H21+H22</f>
        <v>0</v>
      </c>
      <c r="I20" s="71" t="b">
        <f t="shared" si="0"/>
        <v>1</v>
      </c>
    </row>
    <row r="21" spans="1:9" s="70" customFormat="1" ht="18.75" customHeight="1">
      <c r="A21" s="597" t="s">
        <v>706</v>
      </c>
      <c r="B21" s="598"/>
      <c r="C21" s="76"/>
      <c r="D21" s="76"/>
      <c r="E21" s="76"/>
      <c r="F21" s="76"/>
      <c r="G21" s="76"/>
      <c r="H21" s="76"/>
      <c r="I21" s="71" t="b">
        <f t="shared" si="0"/>
        <v>1</v>
      </c>
    </row>
    <row r="22" spans="1:9" s="70" customFormat="1" ht="19.5" customHeight="1">
      <c r="A22" s="597" t="s">
        <v>705</v>
      </c>
      <c r="B22" s="598"/>
      <c r="C22" s="76"/>
      <c r="D22" s="76"/>
      <c r="E22" s="76"/>
      <c r="F22" s="76"/>
      <c r="G22" s="76"/>
      <c r="H22" s="76"/>
      <c r="I22" s="71" t="b">
        <f t="shared" si="0"/>
        <v>1</v>
      </c>
    </row>
    <row r="23" spans="1:9" s="70" customFormat="1" ht="43.5" customHeight="1">
      <c r="A23" s="597" t="s">
        <v>339</v>
      </c>
      <c r="B23" s="598"/>
      <c r="C23" s="76"/>
      <c r="D23" s="76"/>
      <c r="E23" s="76"/>
      <c r="F23" s="76"/>
      <c r="G23" s="76"/>
      <c r="H23" s="76"/>
      <c r="I23" s="71" t="b">
        <f t="shared" si="0"/>
        <v>1</v>
      </c>
    </row>
    <row r="24" spans="1:9" s="70" customFormat="1" ht="124.5" customHeight="1">
      <c r="A24" s="73" t="s">
        <v>658</v>
      </c>
      <c r="B24" s="407" t="s">
        <v>400</v>
      </c>
      <c r="C24" s="88">
        <f>IF((E24+G24+H24)=SUM(C25:C26),SUM(C25:C26),"`ОШ!`")</f>
        <v>0</v>
      </c>
      <c r="D24" s="88">
        <f>D25+D26</f>
        <v>0</v>
      </c>
      <c r="E24" s="88">
        <f>E25+E26</f>
        <v>0</v>
      </c>
      <c r="F24" s="88">
        <f>F25+F26</f>
        <v>0</v>
      </c>
      <c r="G24" s="88">
        <f>G25+G26</f>
        <v>0</v>
      </c>
      <c r="H24" s="88">
        <f>H25+H26</f>
        <v>0</v>
      </c>
      <c r="I24" s="71" t="b">
        <f t="shared" si="0"/>
        <v>1</v>
      </c>
    </row>
    <row r="25" spans="1:9" s="70" customFormat="1" ht="17.25" customHeight="1">
      <c r="A25" s="597" t="s">
        <v>706</v>
      </c>
      <c r="B25" s="598"/>
      <c r="C25" s="76"/>
      <c r="D25" s="76"/>
      <c r="E25" s="76"/>
      <c r="F25" s="76"/>
      <c r="G25" s="76"/>
      <c r="H25" s="76"/>
      <c r="I25" s="71" t="b">
        <f t="shared" si="0"/>
        <v>1</v>
      </c>
    </row>
    <row r="26" spans="1:9" s="70" customFormat="1" ht="18" customHeight="1">
      <c r="A26" s="597" t="s">
        <v>705</v>
      </c>
      <c r="B26" s="598"/>
      <c r="C26" s="76"/>
      <c r="D26" s="76"/>
      <c r="E26" s="76"/>
      <c r="F26" s="76"/>
      <c r="G26" s="76"/>
      <c r="H26" s="76"/>
      <c r="I26" s="71" t="b">
        <f t="shared" si="0"/>
        <v>1</v>
      </c>
    </row>
    <row r="27" spans="1:9" s="70" customFormat="1" ht="86.25" customHeight="1">
      <c r="A27" s="73" t="s">
        <v>666</v>
      </c>
      <c r="B27" s="74" t="s">
        <v>0</v>
      </c>
      <c r="C27" s="88">
        <f>IF((E27+G27+H27)=SUM(C28:C29),SUM(C28:C29),"`ОШ!`")</f>
        <v>0</v>
      </c>
      <c r="D27" s="88">
        <f>D28+D29</f>
        <v>0</v>
      </c>
      <c r="E27" s="88">
        <f>E28+E29</f>
        <v>0</v>
      </c>
      <c r="F27" s="88">
        <f>F28+F29</f>
        <v>0</v>
      </c>
      <c r="G27" s="88">
        <f>G28+G29</f>
        <v>0</v>
      </c>
      <c r="H27" s="88">
        <f>H28+H29</f>
        <v>0</v>
      </c>
      <c r="I27" s="71" t="b">
        <f t="shared" si="0"/>
        <v>1</v>
      </c>
    </row>
    <row r="28" spans="1:9" s="70" customFormat="1" ht="17.25" customHeight="1">
      <c r="A28" s="597" t="s">
        <v>706</v>
      </c>
      <c r="B28" s="598"/>
      <c r="C28" s="76"/>
      <c r="D28" s="76"/>
      <c r="E28" s="76"/>
      <c r="F28" s="76"/>
      <c r="G28" s="76"/>
      <c r="H28" s="76"/>
      <c r="I28" s="71" t="b">
        <f t="shared" si="0"/>
        <v>1</v>
      </c>
    </row>
    <row r="29" spans="1:9" s="70" customFormat="1" ht="17.25" customHeight="1">
      <c r="A29" s="597" t="s">
        <v>705</v>
      </c>
      <c r="B29" s="598"/>
      <c r="C29" s="76"/>
      <c r="D29" s="76"/>
      <c r="E29" s="76"/>
      <c r="F29" s="76"/>
      <c r="G29" s="76"/>
      <c r="H29" s="76"/>
      <c r="I29" s="71" t="b">
        <f t="shared" si="0"/>
        <v>1</v>
      </c>
    </row>
    <row r="30" spans="1:9" s="70" customFormat="1" ht="42" customHeight="1">
      <c r="A30" s="597" t="s">
        <v>339</v>
      </c>
      <c r="B30" s="598"/>
      <c r="C30" s="76"/>
      <c r="D30" s="76"/>
      <c r="E30" s="76"/>
      <c r="F30" s="76"/>
      <c r="G30" s="76"/>
      <c r="H30" s="76"/>
      <c r="I30" s="71" t="b">
        <f t="shared" si="0"/>
        <v>1</v>
      </c>
    </row>
    <row r="31" spans="1:9" s="70" customFormat="1" ht="56.25" customHeight="1">
      <c r="A31" s="73" t="s">
        <v>674</v>
      </c>
      <c r="B31" s="407" t="s">
        <v>401</v>
      </c>
      <c r="C31" s="88">
        <f>IF((E31+G31+H31)=SUM(C32:C33),SUM(C32:C33),"`ОШ!`")</f>
        <v>17</v>
      </c>
      <c r="D31" s="88">
        <f>D32+D33</f>
        <v>0</v>
      </c>
      <c r="E31" s="88">
        <f>E32+E33</f>
        <v>1</v>
      </c>
      <c r="F31" s="88">
        <f>F32+F33</f>
        <v>0</v>
      </c>
      <c r="G31" s="88">
        <f>G32+G33</f>
        <v>0</v>
      </c>
      <c r="H31" s="88">
        <f>H32+H33</f>
        <v>16</v>
      </c>
      <c r="I31" s="71" t="b">
        <f t="shared" si="0"/>
        <v>1</v>
      </c>
    </row>
    <row r="32" spans="1:9" s="70" customFormat="1" ht="17.25" customHeight="1">
      <c r="A32" s="597" t="s">
        <v>706</v>
      </c>
      <c r="B32" s="598"/>
      <c r="C32" s="76"/>
      <c r="D32" s="76"/>
      <c r="E32" s="76"/>
      <c r="F32" s="76"/>
      <c r="G32" s="76"/>
      <c r="H32" s="76"/>
      <c r="I32" s="71" t="b">
        <f t="shared" si="0"/>
        <v>1</v>
      </c>
    </row>
    <row r="33" spans="1:9" s="70" customFormat="1" ht="18" customHeight="1">
      <c r="A33" s="597" t="s">
        <v>705</v>
      </c>
      <c r="B33" s="598"/>
      <c r="C33" s="76">
        <v>17</v>
      </c>
      <c r="D33" s="76"/>
      <c r="E33" s="76">
        <v>1</v>
      </c>
      <c r="F33" s="76"/>
      <c r="G33" s="76"/>
      <c r="H33" s="76">
        <v>16</v>
      </c>
      <c r="I33" s="71" t="b">
        <f t="shared" si="0"/>
        <v>1</v>
      </c>
    </row>
    <row r="34" spans="1:9" s="70" customFormat="1" ht="41.25" customHeight="1">
      <c r="A34" s="597" t="s">
        <v>339</v>
      </c>
      <c r="B34" s="598"/>
      <c r="C34" s="76"/>
      <c r="D34" s="76"/>
      <c r="E34" s="76"/>
      <c r="F34" s="76"/>
      <c r="G34" s="76"/>
      <c r="H34" s="76"/>
      <c r="I34" s="71" t="b">
        <f>C34=E34+G34+H34</f>
        <v>1</v>
      </c>
    </row>
    <row r="35" spans="1:9" s="79" customFormat="1" ht="32.25" customHeight="1">
      <c r="A35" s="599" t="s">
        <v>337</v>
      </c>
      <c r="B35" s="600"/>
      <c r="C35" s="472">
        <v>1</v>
      </c>
      <c r="D35" s="472"/>
      <c r="E35" s="472">
        <v>1</v>
      </c>
      <c r="F35" s="472"/>
      <c r="G35" s="472"/>
      <c r="H35" s="472"/>
      <c r="I35" s="71" t="b">
        <f>C35=E35+G35+H35</f>
        <v>1</v>
      </c>
    </row>
    <row r="36" spans="1:9" s="79" customFormat="1" ht="77.25" customHeight="1">
      <c r="A36" s="73" t="s">
        <v>676</v>
      </c>
      <c r="B36" s="80" t="s">
        <v>1</v>
      </c>
      <c r="C36" s="88">
        <f>IF((E36+G36+H36)=SUM(C37:C38),SUM(C37:C38),"`ОШ!`")</f>
        <v>0</v>
      </c>
      <c r="D36" s="88">
        <f>D37+D38</f>
        <v>0</v>
      </c>
      <c r="E36" s="88">
        <f>E37+E38</f>
        <v>0</v>
      </c>
      <c r="F36" s="88">
        <f>F37+F38</f>
        <v>0</v>
      </c>
      <c r="G36" s="88">
        <f>G37+G38</f>
        <v>0</v>
      </c>
      <c r="H36" s="88">
        <f>H37+H38</f>
        <v>0</v>
      </c>
      <c r="I36" s="71" t="b">
        <f t="shared" si="0"/>
        <v>1</v>
      </c>
    </row>
    <row r="37" spans="1:9" s="79" customFormat="1" ht="16.5" customHeight="1">
      <c r="A37" s="597" t="s">
        <v>706</v>
      </c>
      <c r="B37" s="598"/>
      <c r="C37" s="78"/>
      <c r="D37" s="78"/>
      <c r="E37" s="78"/>
      <c r="F37" s="78"/>
      <c r="G37" s="78"/>
      <c r="H37" s="78"/>
      <c r="I37" s="71" t="b">
        <f t="shared" si="0"/>
        <v>1</v>
      </c>
    </row>
    <row r="38" spans="1:9" s="79" customFormat="1" ht="17.25" customHeight="1">
      <c r="A38" s="597" t="s">
        <v>705</v>
      </c>
      <c r="B38" s="598"/>
      <c r="C38" s="78"/>
      <c r="D38" s="78"/>
      <c r="E38" s="78"/>
      <c r="F38" s="78"/>
      <c r="G38" s="78"/>
      <c r="H38" s="78"/>
      <c r="I38" s="71" t="b">
        <f t="shared" si="0"/>
        <v>1</v>
      </c>
    </row>
    <row r="39" spans="1:9" ht="48" customHeight="1">
      <c r="A39" s="73" t="s">
        <v>677</v>
      </c>
      <c r="B39" s="423" t="s">
        <v>295</v>
      </c>
      <c r="C39" s="88">
        <f>E39+G39+H39</f>
        <v>0</v>
      </c>
      <c r="D39" s="88"/>
      <c r="E39" s="88"/>
      <c r="F39" s="88"/>
      <c r="G39" s="88"/>
      <c r="H39" s="88"/>
      <c r="I39" s="71" t="b">
        <f t="shared" si="0"/>
        <v>1</v>
      </c>
    </row>
    <row r="40" spans="1:9" ht="74.25" customHeight="1">
      <c r="A40" s="73" t="s">
        <v>678</v>
      </c>
      <c r="B40" s="74" t="s">
        <v>2</v>
      </c>
      <c r="C40" s="88">
        <f>IF((E40+G40+H40)=SUM(C41:C42),SUM(C41:C42),"`ОШ!`")</f>
        <v>0</v>
      </c>
      <c r="D40" s="88">
        <f>D41+D42</f>
        <v>0</v>
      </c>
      <c r="E40" s="88">
        <f>E41+E42</f>
        <v>0</v>
      </c>
      <c r="F40" s="88">
        <f>F41+F42</f>
        <v>0</v>
      </c>
      <c r="G40" s="88">
        <f>G41+G42</f>
        <v>0</v>
      </c>
      <c r="H40" s="88">
        <f>H41+H42</f>
        <v>0</v>
      </c>
      <c r="I40" s="71" t="b">
        <f t="shared" si="0"/>
        <v>1</v>
      </c>
    </row>
    <row r="41" spans="1:9" s="70" customFormat="1" ht="17.25" customHeight="1">
      <c r="A41" s="597" t="s">
        <v>706</v>
      </c>
      <c r="B41" s="598"/>
      <c r="C41" s="76"/>
      <c r="D41" s="76"/>
      <c r="E41" s="76"/>
      <c r="F41" s="76"/>
      <c r="G41" s="76"/>
      <c r="H41" s="76"/>
      <c r="I41" s="71" t="b">
        <f t="shared" si="0"/>
        <v>1</v>
      </c>
    </row>
    <row r="42" spans="1:9" ht="16.5" customHeight="1">
      <c r="A42" s="597" t="s">
        <v>705</v>
      </c>
      <c r="B42" s="598"/>
      <c r="C42" s="82"/>
      <c r="D42" s="82"/>
      <c r="E42" s="82"/>
      <c r="F42" s="82"/>
      <c r="G42" s="82"/>
      <c r="H42" s="82"/>
      <c r="I42" s="71" t="b">
        <f t="shared" si="0"/>
        <v>1</v>
      </c>
    </row>
    <row r="43" spans="1:9" ht="66" customHeight="1">
      <c r="A43" s="73" t="s">
        <v>679</v>
      </c>
      <c r="B43" s="74" t="s">
        <v>3</v>
      </c>
      <c r="C43" s="88">
        <f>IF((E43+G43+H43)=SUM(C44:C45),SUM(C44:C45),"`ОШ!`")</f>
        <v>0</v>
      </c>
      <c r="D43" s="88">
        <f>D44+D45</f>
        <v>0</v>
      </c>
      <c r="E43" s="88">
        <f>E44+E45</f>
        <v>0</v>
      </c>
      <c r="F43" s="88">
        <f>F44+F45</f>
        <v>0</v>
      </c>
      <c r="G43" s="88">
        <f>G44+G45</f>
        <v>0</v>
      </c>
      <c r="H43" s="88">
        <f>H44+H45</f>
        <v>0</v>
      </c>
      <c r="I43" s="71" t="b">
        <f t="shared" si="0"/>
        <v>1</v>
      </c>
    </row>
    <row r="44" spans="1:9" s="70" customFormat="1" ht="17.25" customHeight="1">
      <c r="A44" s="597" t="s">
        <v>706</v>
      </c>
      <c r="B44" s="598"/>
      <c r="C44" s="76"/>
      <c r="D44" s="76"/>
      <c r="E44" s="76"/>
      <c r="F44" s="76"/>
      <c r="G44" s="76"/>
      <c r="H44" s="76"/>
      <c r="I44" s="71" t="b">
        <f t="shared" si="0"/>
        <v>1</v>
      </c>
    </row>
    <row r="45" spans="1:9" ht="17.25" customHeight="1">
      <c r="A45" s="597" t="s">
        <v>705</v>
      </c>
      <c r="B45" s="598"/>
      <c r="C45" s="82"/>
      <c r="D45" s="82"/>
      <c r="E45" s="82"/>
      <c r="F45" s="82"/>
      <c r="G45" s="82"/>
      <c r="H45" s="82"/>
      <c r="I45" s="71" t="b">
        <f t="shared" si="0"/>
        <v>1</v>
      </c>
    </row>
    <row r="46" spans="1:9" s="70" customFormat="1" ht="42.75" customHeight="1">
      <c r="A46" s="597" t="s">
        <v>339</v>
      </c>
      <c r="B46" s="598"/>
      <c r="C46" s="83"/>
      <c r="D46" s="83"/>
      <c r="E46" s="83"/>
      <c r="F46" s="83"/>
      <c r="G46" s="83"/>
      <c r="H46" s="83"/>
      <c r="I46" s="71" t="b">
        <f t="shared" si="0"/>
        <v>1</v>
      </c>
    </row>
    <row r="47" spans="1:9" s="70" customFormat="1" ht="33" customHeight="1">
      <c r="A47" s="609" t="s">
        <v>337</v>
      </c>
      <c r="B47" s="610"/>
      <c r="C47" s="83"/>
      <c r="D47" s="83"/>
      <c r="E47" s="83"/>
      <c r="F47" s="83"/>
      <c r="G47" s="83"/>
      <c r="H47" s="83"/>
      <c r="I47" s="71" t="b">
        <f t="shared" si="0"/>
        <v>1</v>
      </c>
    </row>
    <row r="48" spans="1:9" s="84" customFormat="1" ht="165.75" customHeight="1">
      <c r="A48" s="73" t="s">
        <v>680</v>
      </c>
      <c r="B48" s="74" t="s">
        <v>338</v>
      </c>
      <c r="C48" s="88">
        <f>IF((E48+G48+H48)=SUM(C49:C50),SUM(C49:C50),"`ОШ!`")</f>
        <v>0</v>
      </c>
      <c r="D48" s="88">
        <f>D49+D50</f>
        <v>0</v>
      </c>
      <c r="E48" s="88">
        <f>E49+E50</f>
        <v>0</v>
      </c>
      <c r="F48" s="88">
        <f>F49+F50</f>
        <v>0</v>
      </c>
      <c r="G48" s="88">
        <f>G49+G50</f>
        <v>0</v>
      </c>
      <c r="H48" s="88">
        <f>H49+H50</f>
        <v>0</v>
      </c>
      <c r="I48" s="71" t="b">
        <f t="shared" si="0"/>
        <v>1</v>
      </c>
    </row>
    <row r="49" spans="1:9" s="70" customFormat="1" ht="17.25" customHeight="1">
      <c r="A49" s="597" t="s">
        <v>706</v>
      </c>
      <c r="B49" s="598"/>
      <c r="C49" s="76"/>
      <c r="D49" s="76"/>
      <c r="E49" s="76"/>
      <c r="F49" s="76"/>
      <c r="G49" s="76"/>
      <c r="H49" s="76"/>
      <c r="I49" s="71" t="b">
        <f t="shared" si="0"/>
        <v>1</v>
      </c>
    </row>
    <row r="50" spans="1:9" ht="18.75" customHeight="1">
      <c r="A50" s="597" t="s">
        <v>705</v>
      </c>
      <c r="B50" s="598"/>
      <c r="C50" s="82"/>
      <c r="D50" s="82"/>
      <c r="E50" s="82"/>
      <c r="F50" s="82"/>
      <c r="G50" s="82"/>
      <c r="H50" s="82"/>
      <c r="I50" s="71" t="b">
        <f t="shared" si="0"/>
        <v>1</v>
      </c>
    </row>
    <row r="51" spans="1:9" s="70" customFormat="1" ht="41.25" customHeight="1">
      <c r="A51" s="597" t="s">
        <v>339</v>
      </c>
      <c r="B51" s="598"/>
      <c r="C51" s="83"/>
      <c r="D51" s="83"/>
      <c r="E51" s="83"/>
      <c r="F51" s="83"/>
      <c r="G51" s="83"/>
      <c r="H51" s="83"/>
      <c r="I51" s="71" t="b">
        <f t="shared" si="0"/>
        <v>1</v>
      </c>
    </row>
    <row r="52" spans="1:9" ht="89.25">
      <c r="A52" s="73" t="s">
        <v>681</v>
      </c>
      <c r="B52" s="74" t="s">
        <v>4</v>
      </c>
      <c r="C52" s="88">
        <f>IF((E52+G52+H52)=SUM(C53:C54),SUM(C53:C54),"`ОШ!`")</f>
        <v>0</v>
      </c>
      <c r="D52" s="88">
        <f>D53+D54</f>
        <v>0</v>
      </c>
      <c r="E52" s="88">
        <f>E53+E54</f>
        <v>0</v>
      </c>
      <c r="F52" s="88">
        <f>F53+F54</f>
        <v>0</v>
      </c>
      <c r="G52" s="88">
        <f>G53+G54</f>
        <v>0</v>
      </c>
      <c r="H52" s="88">
        <f>H53+H54</f>
        <v>0</v>
      </c>
      <c r="I52" s="71" t="b">
        <f t="shared" si="0"/>
        <v>1</v>
      </c>
    </row>
    <row r="53" spans="1:9" s="70" customFormat="1" ht="17.25" customHeight="1">
      <c r="A53" s="597" t="s">
        <v>706</v>
      </c>
      <c r="B53" s="598"/>
      <c r="C53" s="76"/>
      <c r="D53" s="76"/>
      <c r="E53" s="76"/>
      <c r="F53" s="76"/>
      <c r="G53" s="76"/>
      <c r="H53" s="76"/>
      <c r="I53" s="71" t="b">
        <f t="shared" si="0"/>
        <v>1</v>
      </c>
    </row>
    <row r="54" spans="1:9" ht="17.25" customHeight="1">
      <c r="A54" s="597" t="s">
        <v>705</v>
      </c>
      <c r="B54" s="598"/>
      <c r="C54" s="82"/>
      <c r="D54" s="82"/>
      <c r="E54" s="82"/>
      <c r="F54" s="82"/>
      <c r="G54" s="82"/>
      <c r="H54" s="82"/>
      <c r="I54" s="71" t="b">
        <f t="shared" si="0"/>
        <v>1</v>
      </c>
    </row>
    <row r="55" spans="1:9" ht="39.75" customHeight="1">
      <c r="A55" s="597" t="s">
        <v>339</v>
      </c>
      <c r="B55" s="598"/>
      <c r="C55" s="82"/>
      <c r="D55" s="82"/>
      <c r="E55" s="82"/>
      <c r="F55" s="82"/>
      <c r="G55" s="82"/>
      <c r="H55" s="82"/>
      <c r="I55" s="71" t="b">
        <f t="shared" si="0"/>
        <v>1</v>
      </c>
    </row>
    <row r="56" spans="1:9" s="71" customFormat="1" ht="23.25" customHeight="1">
      <c r="A56" s="608" t="s">
        <v>683</v>
      </c>
      <c r="B56" s="608"/>
      <c r="C56" s="346">
        <f aca="true" t="shared" si="1" ref="C56:H56">C8+C12+C16+C20+C24+C27+C31+C36+C39+C40+C43+C48+C52</f>
        <v>17</v>
      </c>
      <c r="D56" s="346">
        <f t="shared" si="1"/>
        <v>0</v>
      </c>
      <c r="E56" s="346">
        <f t="shared" si="1"/>
        <v>1</v>
      </c>
      <c r="F56" s="346">
        <f t="shared" si="1"/>
        <v>0</v>
      </c>
      <c r="G56" s="346">
        <f t="shared" si="1"/>
        <v>0</v>
      </c>
      <c r="H56" s="346">
        <f t="shared" si="1"/>
        <v>16</v>
      </c>
      <c r="I56" s="71" t="b">
        <f t="shared" si="0"/>
        <v>1</v>
      </c>
    </row>
    <row r="57" spans="1:9" s="70" customFormat="1" ht="17.25" customHeight="1">
      <c r="A57" s="601" t="s">
        <v>706</v>
      </c>
      <c r="B57" s="602"/>
      <c r="C57" s="347">
        <f aca="true" t="shared" si="2" ref="C57:H57">C9+C13+C17+C21+C25+C28+C32+C37+C39+C41+C44+C49+C53</f>
        <v>0</v>
      </c>
      <c r="D57" s="347">
        <f t="shared" si="2"/>
        <v>0</v>
      </c>
      <c r="E57" s="347">
        <f t="shared" si="2"/>
        <v>0</v>
      </c>
      <c r="F57" s="347">
        <f t="shared" si="2"/>
        <v>0</v>
      </c>
      <c r="G57" s="347">
        <f t="shared" si="2"/>
        <v>0</v>
      </c>
      <c r="H57" s="347">
        <f t="shared" si="2"/>
        <v>0</v>
      </c>
      <c r="I57" s="71" t="b">
        <f t="shared" si="0"/>
        <v>1</v>
      </c>
    </row>
    <row r="58" spans="1:9" s="70" customFormat="1" ht="18" customHeight="1">
      <c r="A58" s="601" t="s">
        <v>705</v>
      </c>
      <c r="B58" s="602"/>
      <c r="C58" s="347">
        <f aca="true" t="shared" si="3" ref="C58:H58">C10+C14+C18+C22+C26+C29+C33+C38+C42+C45+C50+C54</f>
        <v>17</v>
      </c>
      <c r="D58" s="347">
        <f t="shared" si="3"/>
        <v>0</v>
      </c>
      <c r="E58" s="347">
        <f t="shared" si="3"/>
        <v>1</v>
      </c>
      <c r="F58" s="347">
        <f t="shared" si="3"/>
        <v>0</v>
      </c>
      <c r="G58" s="347">
        <f t="shared" si="3"/>
        <v>0</v>
      </c>
      <c r="H58" s="347">
        <f t="shared" si="3"/>
        <v>16</v>
      </c>
      <c r="I58" s="71" t="b">
        <f t="shared" si="0"/>
        <v>1</v>
      </c>
    </row>
    <row r="59" spans="1:9" s="70" customFormat="1" ht="42.75" customHeight="1">
      <c r="A59" s="601" t="s">
        <v>339</v>
      </c>
      <c r="B59" s="602"/>
      <c r="C59" s="347">
        <f aca="true" t="shared" si="4" ref="C59:H59">C11+C15+C19+C23+C30+C34+C46+C51+C55</f>
        <v>0</v>
      </c>
      <c r="D59" s="347">
        <f t="shared" si="4"/>
        <v>0</v>
      </c>
      <c r="E59" s="347">
        <f t="shared" si="4"/>
        <v>0</v>
      </c>
      <c r="F59" s="347">
        <f t="shared" si="4"/>
        <v>0</v>
      </c>
      <c r="G59" s="347">
        <f t="shared" si="4"/>
        <v>0</v>
      </c>
      <c r="H59" s="347">
        <f t="shared" si="4"/>
        <v>0</v>
      </c>
      <c r="I59" s="71" t="b">
        <f t="shared" si="0"/>
        <v>1</v>
      </c>
    </row>
    <row r="60" spans="1:8" s="70" customFormat="1" ht="15.75">
      <c r="A60" s="264"/>
      <c r="B60" s="264"/>
      <c r="C60" s="263"/>
      <c r="D60" s="263"/>
      <c r="E60" s="263"/>
      <c r="F60" s="263"/>
      <c r="G60" s="263"/>
      <c r="H60" s="263"/>
    </row>
    <row r="61" spans="1:8" s="70" customFormat="1" ht="15.75">
      <c r="A61" s="264"/>
      <c r="B61" s="264"/>
      <c r="C61" s="263"/>
      <c r="D61" s="263"/>
      <c r="E61" s="263"/>
      <c r="F61" s="263"/>
      <c r="G61" s="263"/>
      <c r="H61" s="263"/>
    </row>
    <row r="62" spans="1:8" s="70" customFormat="1" ht="15.75">
      <c r="A62" s="264"/>
      <c r="B62" s="264"/>
      <c r="C62" s="263"/>
      <c r="D62" s="263"/>
      <c r="E62" s="263"/>
      <c r="F62" s="263"/>
      <c r="G62" s="263"/>
      <c r="H62" s="263"/>
    </row>
    <row r="63" spans="1:7" ht="15.75">
      <c r="A63" s="89"/>
      <c r="B63" s="89" t="s">
        <v>885</v>
      </c>
      <c r="C63" s="89"/>
      <c r="D63" s="89"/>
      <c r="F63" s="89"/>
      <c r="G63" s="89"/>
    </row>
    <row r="64" spans="1:7" ht="15.75">
      <c r="A64" s="89"/>
      <c r="B64" s="89" t="s">
        <v>884</v>
      </c>
      <c r="C64" s="89"/>
      <c r="D64" s="89"/>
      <c r="E64" s="89"/>
      <c r="F64" s="89"/>
      <c r="G64" s="89"/>
    </row>
    <row r="65" spans="1:7" ht="15.75">
      <c r="A65" s="89"/>
      <c r="B65" s="89"/>
      <c r="C65" s="89"/>
      <c r="D65" s="89"/>
      <c r="E65" s="89"/>
      <c r="F65" s="89"/>
      <c r="G65" s="89"/>
    </row>
    <row r="66" spans="1:7" ht="15.75">
      <c r="A66" s="89"/>
      <c r="B66" s="89"/>
      <c r="C66" s="89"/>
      <c r="D66" s="89"/>
      <c r="E66" s="89"/>
      <c r="F66" s="89"/>
      <c r="G66" s="89"/>
    </row>
    <row r="67" spans="1:7" ht="15.75">
      <c r="A67" s="89"/>
      <c r="B67" s="616" t="s">
        <v>886</v>
      </c>
      <c r="C67" s="616"/>
      <c r="D67" s="616"/>
      <c r="E67" s="616"/>
      <c r="F67" s="616"/>
      <c r="G67" s="89"/>
    </row>
    <row r="68" spans="1:7" ht="15.75">
      <c r="A68" s="89"/>
      <c r="B68" s="89"/>
      <c r="C68" s="89"/>
      <c r="D68" s="89"/>
      <c r="E68" s="89"/>
      <c r="F68" s="89"/>
      <c r="G68" s="89"/>
    </row>
    <row r="69" spans="1:7" ht="12.75">
      <c r="A69" s="87"/>
      <c r="B69" s="90" t="s">
        <v>5</v>
      </c>
      <c r="C69" s="87"/>
      <c r="D69" s="87"/>
      <c r="E69" s="87"/>
      <c r="F69" s="87"/>
      <c r="G69" s="87"/>
    </row>
    <row r="70" spans="1:7" ht="12.75">
      <c r="A70" s="87"/>
      <c r="B70" s="90"/>
      <c r="C70" s="87"/>
      <c r="D70" s="87"/>
      <c r="E70" s="87"/>
      <c r="F70" s="87"/>
      <c r="G70" s="87"/>
    </row>
  </sheetData>
  <sheetProtection/>
  <mergeCells count="50">
    <mergeCell ref="A9:B9"/>
    <mergeCell ref="A10:B10"/>
    <mergeCell ref="A11:B11"/>
    <mergeCell ref="A13:B13"/>
    <mergeCell ref="A2:H2"/>
    <mergeCell ref="A3:H3"/>
    <mergeCell ref="A4:H4"/>
    <mergeCell ref="A5:A6"/>
    <mergeCell ref="B5:B6"/>
    <mergeCell ref="C5:C6"/>
    <mergeCell ref="A25:B25"/>
    <mergeCell ref="A26:B26"/>
    <mergeCell ref="A28:B28"/>
    <mergeCell ref="A29:B29"/>
    <mergeCell ref="H5:H6"/>
    <mergeCell ref="D5:E5"/>
    <mergeCell ref="F5:G5"/>
    <mergeCell ref="A14:B14"/>
    <mergeCell ref="A15:B15"/>
    <mergeCell ref="A17:B17"/>
    <mergeCell ref="A41:B41"/>
    <mergeCell ref="A42:B42"/>
    <mergeCell ref="A44:B44"/>
    <mergeCell ref="A45:B45"/>
    <mergeCell ref="A18:B18"/>
    <mergeCell ref="A19:B19"/>
    <mergeCell ref="A21:B21"/>
    <mergeCell ref="A37:B37"/>
    <mergeCell ref="A22:B22"/>
    <mergeCell ref="A23:B23"/>
    <mergeCell ref="A49:B49"/>
    <mergeCell ref="A50:B50"/>
    <mergeCell ref="A51:B51"/>
    <mergeCell ref="A53:B53"/>
    <mergeCell ref="A46:B46"/>
    <mergeCell ref="A30:B30"/>
    <mergeCell ref="A32:B32"/>
    <mergeCell ref="A33:B33"/>
    <mergeCell ref="A34:B34"/>
    <mergeCell ref="A35:B35"/>
    <mergeCell ref="B67:F67"/>
    <mergeCell ref="A1:C1"/>
    <mergeCell ref="A56:B56"/>
    <mergeCell ref="A57:B57"/>
    <mergeCell ref="A58:B58"/>
    <mergeCell ref="A59:B59"/>
    <mergeCell ref="A55:B55"/>
    <mergeCell ref="A38:B38"/>
    <mergeCell ref="A54:B54"/>
    <mergeCell ref="A47:B47"/>
  </mergeCells>
  <printOptions/>
  <pageMargins left="0.7086614173228347" right="0.7086614173228347" top="0.7874015748031497" bottom="0.5905511811023623" header="0.4724409448818898" footer="0.3937007874015748"/>
  <pageSetup firstPageNumber="45" useFirstPageNumber="1" horizontalDpi="600" verticalDpi="600" orientation="landscape" paperSize="9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U234"/>
  <sheetViews>
    <sheetView showZeros="0" zoomScalePageLayoutView="0" workbookViewId="0" topLeftCell="A1">
      <pane ySplit="7" topLeftCell="A112" activePane="bottomLeft" state="frozen"/>
      <selection pane="topLeft" activeCell="A1" sqref="A1"/>
      <selection pane="bottomLeft" activeCell="S138" sqref="S138"/>
    </sheetView>
  </sheetViews>
  <sheetFormatPr defaultColWidth="9.00390625" defaultRowHeight="12.75"/>
  <cols>
    <col min="1" max="1" width="4.75390625" style="97" customWidth="1"/>
    <col min="2" max="2" width="28.25390625" style="97" customWidth="1"/>
    <col min="3" max="19" width="7.625" style="97" customWidth="1"/>
    <col min="20" max="21" width="0" style="97" hidden="1" customWidth="1"/>
    <col min="22" max="16384" width="9.125" style="97" customWidth="1"/>
  </cols>
  <sheetData>
    <row r="1" spans="1:14" ht="13.5" customHeight="1">
      <c r="A1" s="591" t="s">
        <v>47</v>
      </c>
      <c r="B1" s="591"/>
      <c r="C1" s="591"/>
      <c r="D1" s="591"/>
      <c r="E1" s="381"/>
      <c r="F1" s="381"/>
      <c r="G1" s="340"/>
      <c r="H1" s="340"/>
      <c r="I1" s="340"/>
      <c r="J1" s="340"/>
      <c r="K1" s="340"/>
      <c r="L1" s="340"/>
      <c r="M1" s="340"/>
      <c r="N1" s="96"/>
    </row>
    <row r="2" spans="1:13" s="26" customFormat="1" ht="12.75">
      <c r="A2" s="592" t="s">
        <v>883</v>
      </c>
      <c r="B2" s="592"/>
      <c r="C2" s="592"/>
      <c r="D2" s="592"/>
      <c r="E2" s="592"/>
      <c r="F2" s="592"/>
      <c r="G2" s="343"/>
      <c r="H2" s="382"/>
      <c r="I2" s="382"/>
      <c r="J2" s="382"/>
      <c r="K2" s="382"/>
      <c r="L2" s="382"/>
      <c r="M2" s="382"/>
    </row>
    <row r="3" spans="1:13" s="26" customFormat="1" ht="12.75">
      <c r="A3" s="592" t="s">
        <v>873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</row>
    <row r="4" spans="1:19" s="26" customFormat="1" ht="66" customHeight="1">
      <c r="A4" s="622" t="s">
        <v>887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</row>
    <row r="5" spans="1:19" s="98" customFormat="1" ht="31.5" customHeight="1">
      <c r="A5" s="510" t="s">
        <v>595</v>
      </c>
      <c r="B5" s="510" t="s">
        <v>17</v>
      </c>
      <c r="C5" s="510" t="s">
        <v>45</v>
      </c>
      <c r="D5" s="511" t="s">
        <v>598</v>
      </c>
      <c r="E5" s="512"/>
      <c r="F5" s="513"/>
      <c r="G5" s="510" t="s">
        <v>268</v>
      </c>
      <c r="H5" s="510" t="s">
        <v>600</v>
      </c>
      <c r="I5" s="510" t="s">
        <v>583</v>
      </c>
      <c r="J5" s="518" t="s">
        <v>577</v>
      </c>
      <c r="K5" s="518" t="s">
        <v>580</v>
      </c>
      <c r="L5" s="518" t="s">
        <v>598</v>
      </c>
      <c r="M5" s="518"/>
      <c r="N5" s="510" t="s">
        <v>601</v>
      </c>
      <c r="O5" s="510" t="s">
        <v>46</v>
      </c>
      <c r="P5" s="519" t="s">
        <v>603</v>
      </c>
      <c r="Q5" s="520"/>
      <c r="R5" s="510" t="s">
        <v>604</v>
      </c>
      <c r="S5" s="510" t="s">
        <v>605</v>
      </c>
    </row>
    <row r="6" spans="1:19" s="98" customFormat="1" ht="168.75" customHeight="1">
      <c r="A6" s="510"/>
      <c r="B6" s="510"/>
      <c r="C6" s="510"/>
      <c r="D6" s="99" t="s">
        <v>340</v>
      </c>
      <c r="E6" s="99" t="s">
        <v>607</v>
      </c>
      <c r="F6" s="99" t="s">
        <v>608</v>
      </c>
      <c r="G6" s="510"/>
      <c r="H6" s="510"/>
      <c r="I6" s="510"/>
      <c r="J6" s="518"/>
      <c r="K6" s="518"/>
      <c r="L6" s="276" t="s">
        <v>578</v>
      </c>
      <c r="M6" s="276" t="s">
        <v>579</v>
      </c>
      <c r="N6" s="510"/>
      <c r="O6" s="510"/>
      <c r="P6" s="99" t="s">
        <v>609</v>
      </c>
      <c r="Q6" s="99" t="s">
        <v>610</v>
      </c>
      <c r="R6" s="510"/>
      <c r="S6" s="510"/>
    </row>
    <row r="7" spans="1:19" s="43" customFormat="1" ht="12.75">
      <c r="A7" s="28"/>
      <c r="B7" s="28" t="s">
        <v>545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</row>
    <row r="8" spans="1:21" s="98" customFormat="1" ht="80.25" customHeight="1">
      <c r="A8" s="30" t="s">
        <v>611</v>
      </c>
      <c r="B8" s="31" t="s">
        <v>612</v>
      </c>
      <c r="C8" s="32">
        <f>IF((D8+E8+F8)=SUM(C9:C32),SUM(C9:C32),"`ОШ!`")</f>
        <v>126</v>
      </c>
      <c r="D8" s="32">
        <f>SUM(D9:D32)</f>
        <v>5</v>
      </c>
      <c r="E8" s="32">
        <f>SUM(E9:E32)</f>
        <v>103</v>
      </c>
      <c r="F8" s="32">
        <f>SUM(F9:F32)</f>
        <v>18</v>
      </c>
      <c r="G8" s="32">
        <f>SUM(G9:G32)</f>
        <v>0</v>
      </c>
      <c r="H8" s="32">
        <f>SUM(H9:H32)</f>
        <v>8</v>
      </c>
      <c r="I8" s="32">
        <f>IF(AND(F8+H8=SUM(I9:I32),J8+K8=SUM(I9:I32)),SUM(I9:I32),"`ОШ!`")</f>
        <v>26</v>
      </c>
      <c r="J8" s="32">
        <f>SUM(J9:J32)</f>
        <v>3</v>
      </c>
      <c r="K8" s="32">
        <f>SUM(K9:K32)</f>
        <v>23</v>
      </c>
      <c r="L8" s="32">
        <f>SUM(L9:L32)</f>
        <v>10</v>
      </c>
      <c r="M8" s="32">
        <f>SUM(M9:M32)</f>
        <v>0</v>
      </c>
      <c r="N8" s="33" t="s">
        <v>613</v>
      </c>
      <c r="O8" s="32">
        <f>IF((Q8+R8+S8)=SUM(O9:O32),SUM(O9:O32),"`ОШИБКА!`")</f>
        <v>12</v>
      </c>
      <c r="P8" s="32">
        <f>SUM(P9:P32)</f>
        <v>9</v>
      </c>
      <c r="Q8" s="32">
        <f>SUM(Q9:Q32)</f>
        <v>10</v>
      </c>
      <c r="R8" s="32">
        <f>SUM(R9:R32)</f>
        <v>2</v>
      </c>
      <c r="S8" s="32">
        <f>SUM(S9:S32)</f>
        <v>0</v>
      </c>
      <c r="T8" s="98">
        <f>SUM(C8:S8)</f>
        <v>355</v>
      </c>
      <c r="U8" s="98" t="b">
        <f>SUM(C8:S8)=SUM('форма №1'!C8:S8)</f>
        <v>0</v>
      </c>
    </row>
    <row r="9" spans="1:19" s="26" customFormat="1" ht="17.25" customHeight="1">
      <c r="A9" s="618" t="s">
        <v>18</v>
      </c>
      <c r="B9" s="619"/>
      <c r="C9" s="34">
        <v>0</v>
      </c>
      <c r="D9" s="35">
        <v>0</v>
      </c>
      <c r="E9" s="36">
        <v>0</v>
      </c>
      <c r="F9" s="36">
        <v>0</v>
      </c>
      <c r="G9" s="35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7">
        <v>0</v>
      </c>
      <c r="O9" s="34">
        <v>0</v>
      </c>
      <c r="P9" s="34">
        <v>0</v>
      </c>
      <c r="Q9" s="34">
        <v>0</v>
      </c>
      <c r="R9" s="34">
        <v>0</v>
      </c>
      <c r="S9" s="36">
        <v>0</v>
      </c>
    </row>
    <row r="10" spans="1:19" s="26" customFormat="1" ht="17.25" customHeight="1">
      <c r="A10" s="618" t="s">
        <v>19</v>
      </c>
      <c r="B10" s="619"/>
      <c r="C10" s="34">
        <v>0</v>
      </c>
      <c r="D10" s="35">
        <v>0</v>
      </c>
      <c r="E10" s="36">
        <v>0</v>
      </c>
      <c r="F10" s="36">
        <v>0</v>
      </c>
      <c r="G10" s="35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7">
        <v>0</v>
      </c>
      <c r="O10" s="34">
        <v>0</v>
      </c>
      <c r="P10" s="34">
        <v>0</v>
      </c>
      <c r="Q10" s="34">
        <v>0</v>
      </c>
      <c r="R10" s="34">
        <v>0</v>
      </c>
      <c r="S10" s="36">
        <v>0</v>
      </c>
    </row>
    <row r="11" spans="1:19" s="26" customFormat="1" ht="17.25" customHeight="1">
      <c r="A11" s="618" t="s">
        <v>20</v>
      </c>
      <c r="B11" s="619"/>
      <c r="C11" s="34">
        <v>0</v>
      </c>
      <c r="D11" s="35">
        <v>0</v>
      </c>
      <c r="E11" s="36">
        <v>0</v>
      </c>
      <c r="F11" s="36">
        <v>0</v>
      </c>
      <c r="G11" s="35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7">
        <v>0</v>
      </c>
      <c r="O11" s="34">
        <v>0</v>
      </c>
      <c r="P11" s="34">
        <v>0</v>
      </c>
      <c r="Q11" s="34">
        <v>0</v>
      </c>
      <c r="R11" s="34">
        <v>0</v>
      </c>
      <c r="S11" s="36">
        <v>0</v>
      </c>
    </row>
    <row r="12" spans="1:19" s="26" customFormat="1" ht="17.25" customHeight="1">
      <c r="A12" s="618" t="s">
        <v>21</v>
      </c>
      <c r="B12" s="619"/>
      <c r="C12" s="34">
        <v>0</v>
      </c>
      <c r="D12" s="35">
        <v>0</v>
      </c>
      <c r="E12" s="36">
        <v>0</v>
      </c>
      <c r="F12" s="36">
        <v>0</v>
      </c>
      <c r="G12" s="35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7">
        <v>0</v>
      </c>
      <c r="O12" s="34">
        <v>0</v>
      </c>
      <c r="P12" s="34">
        <v>0</v>
      </c>
      <c r="Q12" s="34">
        <v>0</v>
      </c>
      <c r="R12" s="34">
        <v>0</v>
      </c>
      <c r="S12" s="36">
        <v>0</v>
      </c>
    </row>
    <row r="13" spans="1:19" s="26" customFormat="1" ht="16.5" customHeight="1">
      <c r="A13" s="618" t="s">
        <v>22</v>
      </c>
      <c r="B13" s="619"/>
      <c r="C13" s="100">
        <v>42</v>
      </c>
      <c r="D13" s="35">
        <v>2</v>
      </c>
      <c r="E13" s="101">
        <v>30</v>
      </c>
      <c r="F13" s="101">
        <v>10</v>
      </c>
      <c r="G13" s="35">
        <v>0</v>
      </c>
      <c r="H13" s="100">
        <v>5</v>
      </c>
      <c r="I13" s="100">
        <v>15</v>
      </c>
      <c r="J13" s="100">
        <v>2</v>
      </c>
      <c r="K13" s="100">
        <v>13</v>
      </c>
      <c r="L13" s="100">
        <v>7</v>
      </c>
      <c r="M13" s="100">
        <v>0</v>
      </c>
      <c r="N13" s="37">
        <v>0</v>
      </c>
      <c r="O13" s="100">
        <v>5</v>
      </c>
      <c r="P13" s="100">
        <v>2</v>
      </c>
      <c r="Q13" s="100">
        <v>3</v>
      </c>
      <c r="R13" s="100">
        <v>2</v>
      </c>
      <c r="S13" s="101">
        <v>0</v>
      </c>
    </row>
    <row r="14" spans="1:19" s="26" customFormat="1" ht="16.5" customHeight="1">
      <c r="A14" s="618" t="s">
        <v>23</v>
      </c>
      <c r="B14" s="619"/>
      <c r="C14" s="34">
        <v>6</v>
      </c>
      <c r="D14" s="35">
        <v>1</v>
      </c>
      <c r="E14" s="36">
        <v>5</v>
      </c>
      <c r="F14" s="36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7">
        <v>0</v>
      </c>
      <c r="O14" s="34">
        <v>0</v>
      </c>
      <c r="P14" s="34">
        <v>0</v>
      </c>
      <c r="Q14" s="34">
        <v>0</v>
      </c>
      <c r="R14" s="34">
        <v>0</v>
      </c>
      <c r="S14" s="36">
        <v>0</v>
      </c>
    </row>
    <row r="15" spans="1:19" s="26" customFormat="1" ht="17.25" customHeight="1">
      <c r="A15" s="618" t="s">
        <v>24</v>
      </c>
      <c r="B15" s="619"/>
      <c r="C15" s="34">
        <v>10</v>
      </c>
      <c r="D15" s="35">
        <v>0</v>
      </c>
      <c r="E15" s="36">
        <v>9</v>
      </c>
      <c r="F15" s="36">
        <v>1</v>
      </c>
      <c r="G15" s="35">
        <v>0</v>
      </c>
      <c r="H15" s="34">
        <v>3</v>
      </c>
      <c r="I15" s="34">
        <v>4</v>
      </c>
      <c r="J15" s="34">
        <v>0</v>
      </c>
      <c r="K15" s="34">
        <v>4</v>
      </c>
      <c r="L15" s="34">
        <v>0</v>
      </c>
      <c r="M15" s="34">
        <v>0</v>
      </c>
      <c r="N15" s="37">
        <v>0</v>
      </c>
      <c r="O15" s="34">
        <v>4</v>
      </c>
      <c r="P15" s="34">
        <v>3</v>
      </c>
      <c r="Q15" s="34">
        <v>4</v>
      </c>
      <c r="R15" s="34">
        <v>0</v>
      </c>
      <c r="S15" s="36">
        <v>0</v>
      </c>
    </row>
    <row r="16" spans="1:19" s="26" customFormat="1" ht="17.25" customHeight="1">
      <c r="A16" s="618" t="s">
        <v>25</v>
      </c>
      <c r="B16" s="619"/>
      <c r="C16" s="34">
        <v>1</v>
      </c>
      <c r="D16" s="35">
        <v>0</v>
      </c>
      <c r="E16" s="36">
        <v>1</v>
      </c>
      <c r="F16" s="36">
        <v>0</v>
      </c>
      <c r="G16" s="35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7">
        <v>0</v>
      </c>
      <c r="O16" s="34">
        <v>0</v>
      </c>
      <c r="P16" s="34">
        <v>0</v>
      </c>
      <c r="Q16" s="34">
        <v>0</v>
      </c>
      <c r="R16" s="34">
        <v>0</v>
      </c>
      <c r="S16" s="36">
        <v>0</v>
      </c>
    </row>
    <row r="17" spans="1:19" s="26" customFormat="1" ht="24" customHeight="1">
      <c r="A17" s="618" t="s">
        <v>26</v>
      </c>
      <c r="B17" s="619"/>
      <c r="C17" s="34">
        <v>5</v>
      </c>
      <c r="D17" s="35">
        <v>0</v>
      </c>
      <c r="E17" s="36">
        <v>3</v>
      </c>
      <c r="F17" s="36">
        <v>2</v>
      </c>
      <c r="G17" s="35">
        <v>0</v>
      </c>
      <c r="H17" s="34">
        <v>0</v>
      </c>
      <c r="I17" s="34">
        <v>2</v>
      </c>
      <c r="J17" s="34">
        <v>1</v>
      </c>
      <c r="K17" s="34">
        <v>1</v>
      </c>
      <c r="L17" s="34">
        <v>0</v>
      </c>
      <c r="M17" s="34">
        <v>0</v>
      </c>
      <c r="N17" s="37">
        <v>0</v>
      </c>
      <c r="O17" s="34">
        <v>1</v>
      </c>
      <c r="P17" s="34">
        <v>1</v>
      </c>
      <c r="Q17" s="34">
        <v>1</v>
      </c>
      <c r="R17" s="34">
        <v>0</v>
      </c>
      <c r="S17" s="36">
        <v>0</v>
      </c>
    </row>
    <row r="18" spans="1:19" s="26" customFormat="1" ht="16.5" customHeight="1">
      <c r="A18" s="618" t="s">
        <v>27</v>
      </c>
      <c r="B18" s="619"/>
      <c r="C18" s="34">
        <v>0</v>
      </c>
      <c r="D18" s="35">
        <v>0</v>
      </c>
      <c r="E18" s="36">
        <v>0</v>
      </c>
      <c r="F18" s="36">
        <v>0</v>
      </c>
      <c r="G18" s="35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7">
        <v>0</v>
      </c>
      <c r="O18" s="34">
        <v>0</v>
      </c>
      <c r="P18" s="34">
        <v>0</v>
      </c>
      <c r="Q18" s="34">
        <v>0</v>
      </c>
      <c r="R18" s="34">
        <v>0</v>
      </c>
      <c r="S18" s="36">
        <v>0</v>
      </c>
    </row>
    <row r="19" spans="1:19" s="26" customFormat="1" ht="17.25" customHeight="1">
      <c r="A19" s="618" t="s">
        <v>28</v>
      </c>
      <c r="B19" s="619"/>
      <c r="C19" s="34">
        <v>13</v>
      </c>
      <c r="D19" s="35">
        <v>0</v>
      </c>
      <c r="E19" s="36">
        <v>13</v>
      </c>
      <c r="F19" s="36">
        <v>0</v>
      </c>
      <c r="G19" s="35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7">
        <v>0</v>
      </c>
      <c r="O19" s="34">
        <v>0</v>
      </c>
      <c r="P19" s="34">
        <v>0</v>
      </c>
      <c r="Q19" s="34">
        <v>0</v>
      </c>
      <c r="R19" s="34">
        <v>0</v>
      </c>
      <c r="S19" s="36">
        <v>0</v>
      </c>
    </row>
    <row r="20" spans="1:19" s="26" customFormat="1" ht="17.25" customHeight="1">
      <c r="A20" s="618" t="s">
        <v>29</v>
      </c>
      <c r="B20" s="619"/>
      <c r="C20" s="34">
        <v>11</v>
      </c>
      <c r="D20" s="35">
        <v>0</v>
      </c>
      <c r="E20" s="36">
        <v>11</v>
      </c>
      <c r="F20" s="36">
        <v>0</v>
      </c>
      <c r="G20" s="35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7">
        <v>0</v>
      </c>
      <c r="O20" s="34">
        <v>0</v>
      </c>
      <c r="P20" s="34">
        <v>0</v>
      </c>
      <c r="Q20" s="34">
        <v>0</v>
      </c>
      <c r="R20" s="34">
        <v>0</v>
      </c>
      <c r="S20" s="36">
        <v>0</v>
      </c>
    </row>
    <row r="21" spans="1:19" s="26" customFormat="1" ht="20.25" customHeight="1">
      <c r="A21" s="618" t="s">
        <v>30</v>
      </c>
      <c r="B21" s="619"/>
      <c r="C21" s="34">
        <v>22</v>
      </c>
      <c r="D21" s="35">
        <v>2</v>
      </c>
      <c r="E21" s="36">
        <v>15</v>
      </c>
      <c r="F21" s="36">
        <v>5</v>
      </c>
      <c r="G21" s="35">
        <v>0</v>
      </c>
      <c r="H21" s="34">
        <v>0</v>
      </c>
      <c r="I21" s="34">
        <v>5</v>
      </c>
      <c r="J21" s="34">
        <v>0</v>
      </c>
      <c r="K21" s="34">
        <v>5</v>
      </c>
      <c r="L21" s="34">
        <v>3</v>
      </c>
      <c r="M21" s="34">
        <v>0</v>
      </c>
      <c r="N21" s="37">
        <v>0</v>
      </c>
      <c r="O21" s="34">
        <v>2</v>
      </c>
      <c r="P21" s="34">
        <v>1</v>
      </c>
      <c r="Q21" s="34">
        <v>2</v>
      </c>
      <c r="R21" s="34">
        <v>0</v>
      </c>
      <c r="S21" s="36">
        <v>0</v>
      </c>
    </row>
    <row r="22" spans="1:19" s="26" customFormat="1" ht="24.75" customHeight="1">
      <c r="A22" s="618" t="s">
        <v>31</v>
      </c>
      <c r="B22" s="619"/>
      <c r="C22" s="34">
        <v>0</v>
      </c>
      <c r="D22" s="35">
        <v>0</v>
      </c>
      <c r="E22" s="36">
        <v>0</v>
      </c>
      <c r="F22" s="36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7">
        <v>0</v>
      </c>
      <c r="O22" s="34">
        <v>0</v>
      </c>
      <c r="P22" s="34">
        <v>0</v>
      </c>
      <c r="Q22" s="34">
        <v>0</v>
      </c>
      <c r="R22" s="34">
        <v>0</v>
      </c>
      <c r="S22" s="36">
        <v>0</v>
      </c>
    </row>
    <row r="23" spans="1:19" s="26" customFormat="1" ht="16.5" customHeight="1">
      <c r="A23" s="618" t="s">
        <v>32</v>
      </c>
      <c r="B23" s="619"/>
      <c r="C23" s="34">
        <v>0</v>
      </c>
      <c r="D23" s="35">
        <v>0</v>
      </c>
      <c r="E23" s="36">
        <v>0</v>
      </c>
      <c r="F23" s="36">
        <v>0</v>
      </c>
      <c r="G23" s="35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7">
        <v>0</v>
      </c>
      <c r="O23" s="34">
        <v>0</v>
      </c>
      <c r="P23" s="34">
        <v>0</v>
      </c>
      <c r="Q23" s="34">
        <v>0</v>
      </c>
      <c r="R23" s="34">
        <v>0</v>
      </c>
      <c r="S23" s="36">
        <v>0</v>
      </c>
    </row>
    <row r="24" spans="1:19" s="26" customFormat="1" ht="17.25" customHeight="1">
      <c r="A24" s="102" t="s">
        <v>33</v>
      </c>
      <c r="B24" s="102"/>
      <c r="C24" s="34">
        <v>0</v>
      </c>
      <c r="D24" s="35">
        <v>0</v>
      </c>
      <c r="E24" s="36">
        <v>0</v>
      </c>
      <c r="F24" s="36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7">
        <v>0</v>
      </c>
      <c r="O24" s="34">
        <v>0</v>
      </c>
      <c r="P24" s="34">
        <v>0</v>
      </c>
      <c r="Q24" s="34">
        <v>0</v>
      </c>
      <c r="R24" s="34">
        <v>0</v>
      </c>
      <c r="S24" s="36">
        <v>0</v>
      </c>
    </row>
    <row r="25" spans="1:19" s="26" customFormat="1" ht="20.25" customHeight="1">
      <c r="A25" s="618" t="s">
        <v>34</v>
      </c>
      <c r="B25" s="619"/>
      <c r="C25" s="34">
        <v>0</v>
      </c>
      <c r="D25" s="35">
        <v>0</v>
      </c>
      <c r="E25" s="36">
        <v>0</v>
      </c>
      <c r="F25" s="36">
        <v>0</v>
      </c>
      <c r="G25" s="35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7">
        <v>0</v>
      </c>
      <c r="O25" s="34">
        <v>0</v>
      </c>
      <c r="P25" s="34">
        <v>0</v>
      </c>
      <c r="Q25" s="34">
        <v>0</v>
      </c>
      <c r="R25" s="34">
        <v>0</v>
      </c>
      <c r="S25" s="36">
        <v>0</v>
      </c>
    </row>
    <row r="26" spans="1:19" s="26" customFormat="1" ht="16.5" customHeight="1">
      <c r="A26" s="618" t="s">
        <v>35</v>
      </c>
      <c r="B26" s="619"/>
      <c r="C26" s="34">
        <v>0</v>
      </c>
      <c r="D26" s="35">
        <v>0</v>
      </c>
      <c r="E26" s="36">
        <v>0</v>
      </c>
      <c r="F26" s="36">
        <v>0</v>
      </c>
      <c r="G26" s="35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7">
        <v>0</v>
      </c>
      <c r="O26" s="34">
        <v>0</v>
      </c>
      <c r="P26" s="34">
        <v>0</v>
      </c>
      <c r="Q26" s="34">
        <v>0</v>
      </c>
      <c r="R26" s="34">
        <v>0</v>
      </c>
      <c r="S26" s="36">
        <v>0</v>
      </c>
    </row>
    <row r="27" spans="1:19" s="26" customFormat="1" ht="17.25" customHeight="1">
      <c r="A27" s="618" t="s">
        <v>36</v>
      </c>
      <c r="B27" s="619"/>
      <c r="C27" s="34">
        <v>0</v>
      </c>
      <c r="D27" s="35">
        <v>0</v>
      </c>
      <c r="E27" s="36">
        <v>0</v>
      </c>
      <c r="F27" s="36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7">
        <v>0</v>
      </c>
      <c r="O27" s="34">
        <v>0</v>
      </c>
      <c r="P27" s="34">
        <v>0</v>
      </c>
      <c r="Q27" s="34">
        <v>0</v>
      </c>
      <c r="R27" s="34">
        <v>0</v>
      </c>
      <c r="S27" s="36">
        <v>0</v>
      </c>
    </row>
    <row r="28" spans="1:19" s="26" customFormat="1" ht="27" customHeight="1">
      <c r="A28" s="618" t="s">
        <v>37</v>
      </c>
      <c r="B28" s="619"/>
      <c r="C28" s="34">
        <v>0</v>
      </c>
      <c r="D28" s="35">
        <v>0</v>
      </c>
      <c r="E28" s="36">
        <v>0</v>
      </c>
      <c r="F28" s="36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7">
        <v>0</v>
      </c>
      <c r="O28" s="34">
        <v>0</v>
      </c>
      <c r="P28" s="34">
        <v>0</v>
      </c>
      <c r="Q28" s="34">
        <v>0</v>
      </c>
      <c r="R28" s="34">
        <v>0</v>
      </c>
      <c r="S28" s="36">
        <v>0</v>
      </c>
    </row>
    <row r="29" spans="1:19" s="26" customFormat="1" ht="16.5" customHeight="1">
      <c r="A29" s="618" t="s">
        <v>38</v>
      </c>
      <c r="B29" s="619"/>
      <c r="C29" s="34">
        <v>0</v>
      </c>
      <c r="D29" s="35">
        <v>0</v>
      </c>
      <c r="E29" s="36">
        <v>0</v>
      </c>
      <c r="F29" s="36">
        <v>0</v>
      </c>
      <c r="G29" s="35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7">
        <v>0</v>
      </c>
      <c r="O29" s="34">
        <v>0</v>
      </c>
      <c r="P29" s="34">
        <v>0</v>
      </c>
      <c r="Q29" s="34">
        <v>0</v>
      </c>
      <c r="R29" s="34">
        <v>0</v>
      </c>
      <c r="S29" s="36">
        <v>0</v>
      </c>
    </row>
    <row r="30" spans="1:19" s="26" customFormat="1" ht="23.25" customHeight="1">
      <c r="A30" s="618" t="s">
        <v>39</v>
      </c>
      <c r="B30" s="619"/>
      <c r="C30" s="34">
        <v>0</v>
      </c>
      <c r="D30" s="35">
        <v>0</v>
      </c>
      <c r="E30" s="36">
        <v>0</v>
      </c>
      <c r="F30" s="36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7">
        <v>0</v>
      </c>
      <c r="O30" s="34">
        <v>0</v>
      </c>
      <c r="P30" s="34">
        <v>0</v>
      </c>
      <c r="Q30" s="34">
        <v>0</v>
      </c>
      <c r="R30" s="34">
        <v>0</v>
      </c>
      <c r="S30" s="36">
        <v>0</v>
      </c>
    </row>
    <row r="31" spans="1:20" s="26" customFormat="1" ht="29.25" customHeight="1">
      <c r="A31" s="618" t="s">
        <v>790</v>
      </c>
      <c r="B31" s="619"/>
      <c r="C31" s="437">
        <v>0</v>
      </c>
      <c r="D31" s="437">
        <v>0</v>
      </c>
      <c r="E31" s="437">
        <v>0</v>
      </c>
      <c r="F31" s="36">
        <v>0</v>
      </c>
      <c r="G31" s="35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7">
        <v>0</v>
      </c>
      <c r="O31" s="34">
        <v>0</v>
      </c>
      <c r="P31" s="34">
        <v>0</v>
      </c>
      <c r="Q31" s="34">
        <v>0</v>
      </c>
      <c r="R31" s="34">
        <v>0</v>
      </c>
      <c r="S31" s="36">
        <v>0</v>
      </c>
      <c r="T31" s="441"/>
    </row>
    <row r="32" spans="1:19" s="26" customFormat="1" ht="24.75" customHeight="1">
      <c r="A32" s="618" t="s">
        <v>40</v>
      </c>
      <c r="B32" s="619"/>
      <c r="C32" s="34">
        <v>16</v>
      </c>
      <c r="D32" s="35">
        <v>0</v>
      </c>
      <c r="E32" s="36">
        <v>16</v>
      </c>
      <c r="F32" s="36">
        <v>0</v>
      </c>
      <c r="G32" s="35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7">
        <v>0</v>
      </c>
      <c r="O32" s="34">
        <v>0</v>
      </c>
      <c r="P32" s="34">
        <v>2</v>
      </c>
      <c r="Q32" s="34">
        <v>0</v>
      </c>
      <c r="R32" s="34">
        <v>0</v>
      </c>
      <c r="S32" s="36">
        <v>0</v>
      </c>
    </row>
    <row r="33" spans="1:19" s="26" customFormat="1" ht="40.5" customHeight="1">
      <c r="A33" s="618" t="s">
        <v>41</v>
      </c>
      <c r="B33" s="619"/>
      <c r="C33" s="34">
        <v>72</v>
      </c>
      <c r="D33" s="35">
        <v>5</v>
      </c>
      <c r="E33" s="36">
        <v>52</v>
      </c>
      <c r="F33" s="36">
        <v>15</v>
      </c>
      <c r="G33" s="35">
        <v>0</v>
      </c>
      <c r="H33" s="34">
        <v>5</v>
      </c>
      <c r="I33" s="34">
        <v>20</v>
      </c>
      <c r="J33" s="34">
        <v>3</v>
      </c>
      <c r="K33" s="34">
        <v>17</v>
      </c>
      <c r="L33" s="34">
        <v>9</v>
      </c>
      <c r="M33" s="34">
        <v>0</v>
      </c>
      <c r="N33" s="37">
        <v>0</v>
      </c>
      <c r="O33" s="34">
        <v>8</v>
      </c>
      <c r="P33" s="34">
        <v>2</v>
      </c>
      <c r="Q33" s="34">
        <v>6</v>
      </c>
      <c r="R33" s="34">
        <v>2</v>
      </c>
      <c r="S33" s="36">
        <v>0</v>
      </c>
    </row>
    <row r="34" spans="1:20" s="26" customFormat="1" ht="78" customHeight="1">
      <c r="A34" s="30" t="s">
        <v>627</v>
      </c>
      <c r="B34" s="31" t="s">
        <v>341</v>
      </c>
      <c r="C34" s="32">
        <f>IF((E34+F34)=SUM(C35:C58),SUM(C35:C58),"`ОШ!`")</f>
        <v>7</v>
      </c>
      <c r="D34" s="33" t="s">
        <v>613</v>
      </c>
      <c r="E34" s="32">
        <f>SUM(E35:E58)</f>
        <v>5</v>
      </c>
      <c r="F34" s="32">
        <f>SUM(F35:F58)</f>
        <v>2</v>
      </c>
      <c r="G34" s="33" t="s">
        <v>613</v>
      </c>
      <c r="H34" s="32">
        <f>SUM(H35:H58)</f>
        <v>1</v>
      </c>
      <c r="I34" s="32">
        <f>IF(AND(F34+H34=SUM(I35:I58),J34+K34=SUM(I35:I58)),SUM(I35:I58),"`ОШ!`")</f>
        <v>3</v>
      </c>
      <c r="J34" s="32">
        <f>SUM(J35:J58)</f>
        <v>1</v>
      </c>
      <c r="K34" s="32">
        <f>SUM(K35:K58)</f>
        <v>2</v>
      </c>
      <c r="L34" s="32">
        <f>SUM(L35:L58)</f>
        <v>1</v>
      </c>
      <c r="M34" s="32">
        <f>SUM(M35:M58)</f>
        <v>0</v>
      </c>
      <c r="N34" s="33" t="s">
        <v>613</v>
      </c>
      <c r="O34" s="32">
        <f>IF((Q34+R34+S34)=SUM(O35:O58),SUM(O35:O58),"`ОШИБКА!`")</f>
        <v>3</v>
      </c>
      <c r="P34" s="32">
        <f>SUM(P35:P58)</f>
        <v>1</v>
      </c>
      <c r="Q34" s="32">
        <f>SUM(Q35:Q58)</f>
        <v>3</v>
      </c>
      <c r="R34" s="32">
        <f>SUM(R35:R58)</f>
        <v>0</v>
      </c>
      <c r="S34" s="32">
        <f>SUM(S35:S58)</f>
        <v>0</v>
      </c>
      <c r="T34" s="26" t="b">
        <f>SUM(C34:S34)=SUM('форма №1'!C23:S23)</f>
        <v>1</v>
      </c>
    </row>
    <row r="35" spans="1:19" s="26" customFormat="1" ht="17.25" customHeight="1">
      <c r="A35" s="618" t="s">
        <v>18</v>
      </c>
      <c r="B35" s="619"/>
      <c r="C35" s="34">
        <v>1</v>
      </c>
      <c r="D35" s="35">
        <v>0</v>
      </c>
      <c r="E35" s="36">
        <v>0</v>
      </c>
      <c r="F35" s="36">
        <v>1</v>
      </c>
      <c r="G35" s="35">
        <v>0</v>
      </c>
      <c r="H35" s="34">
        <v>0</v>
      </c>
      <c r="I35" s="34">
        <v>1</v>
      </c>
      <c r="J35" s="34">
        <v>0</v>
      </c>
      <c r="K35" s="34">
        <v>1</v>
      </c>
      <c r="L35" s="34">
        <v>1</v>
      </c>
      <c r="M35" s="34">
        <v>0</v>
      </c>
      <c r="N35" s="37">
        <v>0</v>
      </c>
      <c r="O35" s="34">
        <v>0</v>
      </c>
      <c r="P35" s="34">
        <v>0</v>
      </c>
      <c r="Q35" s="34">
        <v>0</v>
      </c>
      <c r="R35" s="34">
        <v>0</v>
      </c>
      <c r="S35" s="36">
        <v>0</v>
      </c>
    </row>
    <row r="36" spans="1:19" s="26" customFormat="1" ht="17.25" customHeight="1">
      <c r="A36" s="618" t="s">
        <v>19</v>
      </c>
      <c r="B36" s="619"/>
      <c r="C36" s="34">
        <v>1</v>
      </c>
      <c r="D36" s="35">
        <v>0</v>
      </c>
      <c r="E36" s="36">
        <v>1</v>
      </c>
      <c r="F36" s="36">
        <v>0</v>
      </c>
      <c r="G36" s="35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7">
        <v>0</v>
      </c>
      <c r="O36" s="34">
        <v>0</v>
      </c>
      <c r="P36" s="34">
        <v>0</v>
      </c>
      <c r="Q36" s="34">
        <v>0</v>
      </c>
      <c r="R36" s="34">
        <v>0</v>
      </c>
      <c r="S36" s="36">
        <v>0</v>
      </c>
    </row>
    <row r="37" spans="1:19" s="26" customFormat="1" ht="17.25" customHeight="1">
      <c r="A37" s="618" t="s">
        <v>20</v>
      </c>
      <c r="B37" s="619"/>
      <c r="C37" s="34">
        <v>0</v>
      </c>
      <c r="D37" s="35">
        <v>0</v>
      </c>
      <c r="E37" s="36">
        <v>0</v>
      </c>
      <c r="F37" s="36">
        <v>0</v>
      </c>
      <c r="G37" s="35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7">
        <v>0</v>
      </c>
      <c r="O37" s="34">
        <v>0</v>
      </c>
      <c r="P37" s="34">
        <v>0</v>
      </c>
      <c r="Q37" s="34">
        <v>0</v>
      </c>
      <c r="R37" s="34">
        <v>0</v>
      </c>
      <c r="S37" s="36">
        <v>0</v>
      </c>
    </row>
    <row r="38" spans="1:19" s="26" customFormat="1" ht="17.25" customHeight="1">
      <c r="A38" s="618" t="s">
        <v>21</v>
      </c>
      <c r="B38" s="619"/>
      <c r="C38" s="34">
        <v>0</v>
      </c>
      <c r="D38" s="35">
        <v>0</v>
      </c>
      <c r="E38" s="36">
        <v>0</v>
      </c>
      <c r="F38" s="36">
        <v>0</v>
      </c>
      <c r="G38" s="35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7">
        <v>0</v>
      </c>
      <c r="O38" s="34">
        <v>0</v>
      </c>
      <c r="P38" s="34">
        <v>0</v>
      </c>
      <c r="Q38" s="34">
        <v>0</v>
      </c>
      <c r="R38" s="34">
        <v>0</v>
      </c>
      <c r="S38" s="36">
        <v>0</v>
      </c>
    </row>
    <row r="39" spans="1:19" s="26" customFormat="1" ht="16.5" customHeight="1">
      <c r="A39" s="618" t="s">
        <v>22</v>
      </c>
      <c r="B39" s="619"/>
      <c r="C39" s="34">
        <v>0</v>
      </c>
      <c r="D39" s="35">
        <v>0</v>
      </c>
      <c r="E39" s="36">
        <v>0</v>
      </c>
      <c r="F39" s="36">
        <v>0</v>
      </c>
      <c r="G39" s="35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7">
        <v>0</v>
      </c>
      <c r="O39" s="34">
        <v>0</v>
      </c>
      <c r="P39" s="34">
        <v>0</v>
      </c>
      <c r="Q39" s="34">
        <v>0</v>
      </c>
      <c r="R39" s="34">
        <v>0</v>
      </c>
      <c r="S39" s="36">
        <v>0</v>
      </c>
    </row>
    <row r="40" spans="1:19" s="26" customFormat="1" ht="17.25" customHeight="1">
      <c r="A40" s="618" t="s">
        <v>23</v>
      </c>
      <c r="B40" s="619"/>
      <c r="C40" s="34">
        <v>0</v>
      </c>
      <c r="D40" s="35">
        <v>0</v>
      </c>
      <c r="E40" s="36">
        <v>0</v>
      </c>
      <c r="F40" s="36">
        <v>0</v>
      </c>
      <c r="G40" s="35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7">
        <v>0</v>
      </c>
      <c r="O40" s="34">
        <v>0</v>
      </c>
      <c r="P40" s="34">
        <v>0</v>
      </c>
      <c r="Q40" s="34">
        <v>0</v>
      </c>
      <c r="R40" s="34">
        <v>0</v>
      </c>
      <c r="S40" s="36">
        <v>0</v>
      </c>
    </row>
    <row r="41" spans="1:19" s="26" customFormat="1" ht="16.5" customHeight="1">
      <c r="A41" s="618" t="s">
        <v>24</v>
      </c>
      <c r="B41" s="619"/>
      <c r="C41" s="34">
        <v>1</v>
      </c>
      <c r="D41" s="35">
        <v>0</v>
      </c>
      <c r="E41" s="36">
        <v>0</v>
      </c>
      <c r="F41" s="36">
        <v>1</v>
      </c>
      <c r="G41" s="35">
        <v>0</v>
      </c>
      <c r="H41" s="34">
        <v>0</v>
      </c>
      <c r="I41" s="34">
        <v>1</v>
      </c>
      <c r="J41" s="34">
        <v>1</v>
      </c>
      <c r="K41" s="34">
        <v>0</v>
      </c>
      <c r="L41" s="34">
        <v>0</v>
      </c>
      <c r="M41" s="34">
        <v>0</v>
      </c>
      <c r="N41" s="37">
        <v>0</v>
      </c>
      <c r="O41" s="34">
        <v>0</v>
      </c>
      <c r="P41" s="34">
        <v>0</v>
      </c>
      <c r="Q41" s="34">
        <v>0</v>
      </c>
      <c r="R41" s="34">
        <v>0</v>
      </c>
      <c r="S41" s="36">
        <v>0</v>
      </c>
    </row>
    <row r="42" spans="1:19" s="26" customFormat="1" ht="17.25" customHeight="1">
      <c r="A42" s="618" t="s">
        <v>25</v>
      </c>
      <c r="B42" s="619"/>
      <c r="C42" s="34">
        <v>0</v>
      </c>
      <c r="D42" s="35">
        <v>0</v>
      </c>
      <c r="E42" s="36">
        <v>0</v>
      </c>
      <c r="F42" s="36">
        <v>0</v>
      </c>
      <c r="G42" s="35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7">
        <v>0</v>
      </c>
      <c r="O42" s="34">
        <v>0</v>
      </c>
      <c r="P42" s="34">
        <v>0</v>
      </c>
      <c r="Q42" s="34">
        <v>0</v>
      </c>
      <c r="R42" s="34">
        <v>0</v>
      </c>
      <c r="S42" s="36">
        <v>0</v>
      </c>
    </row>
    <row r="43" spans="1:19" s="26" customFormat="1" ht="25.5" customHeight="1">
      <c r="A43" s="618" t="s">
        <v>26</v>
      </c>
      <c r="B43" s="619"/>
      <c r="C43" s="34">
        <v>0</v>
      </c>
      <c r="D43" s="35">
        <v>0</v>
      </c>
      <c r="E43" s="103">
        <v>0</v>
      </c>
      <c r="F43" s="36">
        <v>0</v>
      </c>
      <c r="G43" s="35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7">
        <v>0</v>
      </c>
      <c r="O43" s="34">
        <v>0</v>
      </c>
      <c r="P43" s="34">
        <v>0</v>
      </c>
      <c r="Q43" s="34">
        <v>0</v>
      </c>
      <c r="R43" s="34">
        <v>0</v>
      </c>
      <c r="S43" s="36">
        <v>0</v>
      </c>
    </row>
    <row r="44" spans="1:19" s="26" customFormat="1" ht="17.25" customHeight="1">
      <c r="A44" s="618" t="s">
        <v>27</v>
      </c>
      <c r="B44" s="619"/>
      <c r="C44" s="34">
        <v>0</v>
      </c>
      <c r="D44" s="35">
        <v>0</v>
      </c>
      <c r="E44" s="36">
        <v>0</v>
      </c>
      <c r="F44" s="36">
        <v>0</v>
      </c>
      <c r="G44" s="35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7">
        <v>0</v>
      </c>
      <c r="O44" s="34">
        <v>0</v>
      </c>
      <c r="P44" s="34">
        <v>0</v>
      </c>
      <c r="Q44" s="34">
        <v>0</v>
      </c>
      <c r="R44" s="34">
        <v>0</v>
      </c>
      <c r="S44" s="36">
        <v>0</v>
      </c>
    </row>
    <row r="45" spans="1:19" s="26" customFormat="1" ht="16.5" customHeight="1">
      <c r="A45" s="618" t="s">
        <v>28</v>
      </c>
      <c r="B45" s="619"/>
      <c r="C45" s="34">
        <v>0</v>
      </c>
      <c r="D45" s="35">
        <v>0</v>
      </c>
      <c r="E45" s="36">
        <v>0</v>
      </c>
      <c r="F45" s="36">
        <v>0</v>
      </c>
      <c r="G45" s="35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7">
        <v>0</v>
      </c>
      <c r="O45" s="34">
        <v>0</v>
      </c>
      <c r="P45" s="34">
        <v>0</v>
      </c>
      <c r="Q45" s="34">
        <v>0</v>
      </c>
      <c r="R45" s="34">
        <v>0</v>
      </c>
      <c r="S45" s="36">
        <v>0</v>
      </c>
    </row>
    <row r="46" spans="1:19" s="26" customFormat="1" ht="17.25" customHeight="1">
      <c r="A46" s="618" t="s">
        <v>29</v>
      </c>
      <c r="B46" s="619"/>
      <c r="C46" s="34">
        <v>0</v>
      </c>
      <c r="D46" s="35">
        <v>0</v>
      </c>
      <c r="E46" s="36">
        <v>0</v>
      </c>
      <c r="F46" s="36">
        <v>0</v>
      </c>
      <c r="G46" s="35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7">
        <v>0</v>
      </c>
      <c r="O46" s="34">
        <v>0</v>
      </c>
      <c r="P46" s="34">
        <v>0</v>
      </c>
      <c r="Q46" s="34">
        <v>0</v>
      </c>
      <c r="R46" s="34">
        <v>0</v>
      </c>
      <c r="S46" s="36">
        <v>0</v>
      </c>
    </row>
    <row r="47" spans="1:19" s="26" customFormat="1" ht="23.25" customHeight="1">
      <c r="A47" s="618" t="s">
        <v>30</v>
      </c>
      <c r="B47" s="619"/>
      <c r="C47" s="34">
        <v>0</v>
      </c>
      <c r="D47" s="35">
        <v>0</v>
      </c>
      <c r="E47" s="36">
        <v>0</v>
      </c>
      <c r="F47" s="36">
        <v>0</v>
      </c>
      <c r="G47" s="35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7">
        <v>0</v>
      </c>
      <c r="O47" s="34">
        <v>0</v>
      </c>
      <c r="P47" s="34">
        <v>1</v>
      </c>
      <c r="Q47" s="34">
        <v>0</v>
      </c>
      <c r="R47" s="34">
        <v>0</v>
      </c>
      <c r="S47" s="36">
        <v>0</v>
      </c>
    </row>
    <row r="48" spans="1:19" s="26" customFormat="1" ht="28.5" customHeight="1">
      <c r="A48" s="618" t="s">
        <v>31</v>
      </c>
      <c r="B48" s="619"/>
      <c r="C48" s="34">
        <v>0</v>
      </c>
      <c r="D48" s="35">
        <v>0</v>
      </c>
      <c r="E48" s="36">
        <v>0</v>
      </c>
      <c r="F48" s="36">
        <v>0</v>
      </c>
      <c r="G48" s="35">
        <v>0</v>
      </c>
      <c r="H48" s="34">
        <v>1</v>
      </c>
      <c r="I48" s="34">
        <v>1</v>
      </c>
      <c r="J48" s="34">
        <v>0</v>
      </c>
      <c r="K48" s="34">
        <v>1</v>
      </c>
      <c r="L48" s="34">
        <v>0</v>
      </c>
      <c r="M48" s="34">
        <v>0</v>
      </c>
      <c r="N48" s="37">
        <v>0</v>
      </c>
      <c r="O48" s="34">
        <v>3</v>
      </c>
      <c r="P48" s="34">
        <v>0</v>
      </c>
      <c r="Q48" s="34">
        <v>3</v>
      </c>
      <c r="R48" s="34">
        <v>0</v>
      </c>
      <c r="S48" s="36">
        <v>0</v>
      </c>
    </row>
    <row r="49" spans="1:19" s="26" customFormat="1" ht="17.25" customHeight="1">
      <c r="A49" s="618" t="s">
        <v>32</v>
      </c>
      <c r="B49" s="619"/>
      <c r="C49" s="34">
        <v>0</v>
      </c>
      <c r="D49" s="35">
        <v>0</v>
      </c>
      <c r="E49" s="36">
        <v>0</v>
      </c>
      <c r="F49" s="36">
        <v>0</v>
      </c>
      <c r="G49" s="35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7">
        <v>0</v>
      </c>
      <c r="O49" s="34">
        <v>0</v>
      </c>
      <c r="P49" s="34">
        <v>0</v>
      </c>
      <c r="Q49" s="34">
        <v>0</v>
      </c>
      <c r="R49" s="34">
        <v>0</v>
      </c>
      <c r="S49" s="36">
        <v>0</v>
      </c>
    </row>
    <row r="50" spans="1:19" s="26" customFormat="1" ht="16.5" customHeight="1">
      <c r="A50" s="102" t="s">
        <v>33</v>
      </c>
      <c r="B50" s="102"/>
      <c r="C50" s="34">
        <v>0</v>
      </c>
      <c r="D50" s="35">
        <v>0</v>
      </c>
      <c r="E50" s="36">
        <v>0</v>
      </c>
      <c r="F50" s="36">
        <v>0</v>
      </c>
      <c r="G50" s="35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7">
        <v>0</v>
      </c>
      <c r="O50" s="34">
        <v>0</v>
      </c>
      <c r="P50" s="34">
        <v>0</v>
      </c>
      <c r="Q50" s="34">
        <v>0</v>
      </c>
      <c r="R50" s="34">
        <v>0</v>
      </c>
      <c r="S50" s="36">
        <v>0</v>
      </c>
    </row>
    <row r="51" spans="1:19" s="26" customFormat="1" ht="24" customHeight="1">
      <c r="A51" s="618" t="s">
        <v>34</v>
      </c>
      <c r="B51" s="619"/>
      <c r="C51" s="34">
        <v>0</v>
      </c>
      <c r="D51" s="35">
        <v>0</v>
      </c>
      <c r="E51" s="36">
        <v>0</v>
      </c>
      <c r="F51" s="36">
        <v>0</v>
      </c>
      <c r="G51" s="35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7">
        <v>0</v>
      </c>
      <c r="O51" s="34">
        <v>0</v>
      </c>
      <c r="P51" s="34">
        <v>0</v>
      </c>
      <c r="Q51" s="34">
        <v>0</v>
      </c>
      <c r="R51" s="34">
        <v>0</v>
      </c>
      <c r="S51" s="36">
        <v>0</v>
      </c>
    </row>
    <row r="52" spans="1:19" s="26" customFormat="1" ht="16.5" customHeight="1">
      <c r="A52" s="618" t="s">
        <v>35</v>
      </c>
      <c r="B52" s="619"/>
      <c r="C52" s="34">
        <v>0</v>
      </c>
      <c r="D52" s="35">
        <v>0</v>
      </c>
      <c r="E52" s="36">
        <v>0</v>
      </c>
      <c r="F52" s="36">
        <v>0</v>
      </c>
      <c r="G52" s="35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7">
        <v>0</v>
      </c>
      <c r="O52" s="34">
        <v>0</v>
      </c>
      <c r="P52" s="34">
        <v>0</v>
      </c>
      <c r="Q52" s="34">
        <v>0</v>
      </c>
      <c r="R52" s="34">
        <v>0</v>
      </c>
      <c r="S52" s="36">
        <v>0</v>
      </c>
    </row>
    <row r="53" spans="1:19" s="26" customFormat="1" ht="16.5" customHeight="1">
      <c r="A53" s="618" t="s">
        <v>36</v>
      </c>
      <c r="B53" s="619"/>
      <c r="C53" s="34">
        <v>1</v>
      </c>
      <c r="D53" s="35">
        <v>0</v>
      </c>
      <c r="E53" s="36">
        <v>1</v>
      </c>
      <c r="F53" s="36">
        <v>0</v>
      </c>
      <c r="G53" s="35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7">
        <v>0</v>
      </c>
      <c r="O53" s="34">
        <v>0</v>
      </c>
      <c r="P53" s="34">
        <v>0</v>
      </c>
      <c r="Q53" s="34">
        <v>0</v>
      </c>
      <c r="R53" s="34">
        <v>0</v>
      </c>
      <c r="S53" s="36">
        <v>0</v>
      </c>
    </row>
    <row r="54" spans="1:19" s="26" customFormat="1" ht="30.75" customHeight="1">
      <c r="A54" s="618" t="s">
        <v>37</v>
      </c>
      <c r="B54" s="619"/>
      <c r="C54" s="34">
        <v>0</v>
      </c>
      <c r="D54" s="35">
        <v>0</v>
      </c>
      <c r="E54" s="36">
        <v>0</v>
      </c>
      <c r="F54" s="36">
        <v>0</v>
      </c>
      <c r="G54" s="35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7">
        <v>0</v>
      </c>
      <c r="O54" s="34">
        <v>0</v>
      </c>
      <c r="P54" s="34">
        <v>0</v>
      </c>
      <c r="Q54" s="34">
        <v>0</v>
      </c>
      <c r="R54" s="34">
        <v>0</v>
      </c>
      <c r="S54" s="36">
        <v>0</v>
      </c>
    </row>
    <row r="55" spans="1:19" s="26" customFormat="1" ht="16.5" customHeight="1">
      <c r="A55" s="618" t="s">
        <v>38</v>
      </c>
      <c r="B55" s="619"/>
      <c r="C55" s="34">
        <v>0</v>
      </c>
      <c r="D55" s="35">
        <v>0</v>
      </c>
      <c r="E55" s="36">
        <v>0</v>
      </c>
      <c r="F55" s="36">
        <v>0</v>
      </c>
      <c r="G55" s="35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7">
        <v>0</v>
      </c>
      <c r="O55" s="34">
        <v>0</v>
      </c>
      <c r="P55" s="34">
        <v>0</v>
      </c>
      <c r="Q55" s="34">
        <v>0</v>
      </c>
      <c r="R55" s="34">
        <v>0</v>
      </c>
      <c r="S55" s="36">
        <v>0</v>
      </c>
    </row>
    <row r="56" spans="1:19" s="26" customFormat="1" ht="27" customHeight="1">
      <c r="A56" s="618" t="s">
        <v>39</v>
      </c>
      <c r="B56" s="619"/>
      <c r="C56" s="34">
        <v>1</v>
      </c>
      <c r="D56" s="35">
        <v>0</v>
      </c>
      <c r="E56" s="36">
        <v>1</v>
      </c>
      <c r="F56" s="36">
        <v>0</v>
      </c>
      <c r="G56" s="35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7">
        <v>0</v>
      </c>
      <c r="O56" s="34">
        <v>0</v>
      </c>
      <c r="P56" s="34">
        <v>0</v>
      </c>
      <c r="Q56" s="34">
        <v>0</v>
      </c>
      <c r="R56" s="34">
        <v>0</v>
      </c>
      <c r="S56" s="36">
        <v>0</v>
      </c>
    </row>
    <row r="57" spans="1:19" s="26" customFormat="1" ht="27" customHeight="1">
      <c r="A57" s="618" t="s">
        <v>790</v>
      </c>
      <c r="B57" s="619"/>
      <c r="C57" s="34">
        <v>0</v>
      </c>
      <c r="D57" s="35">
        <v>0</v>
      </c>
      <c r="E57" s="36">
        <v>0</v>
      </c>
      <c r="F57" s="36">
        <v>0</v>
      </c>
      <c r="G57" s="35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7">
        <v>0</v>
      </c>
      <c r="O57" s="34">
        <v>0</v>
      </c>
      <c r="P57" s="34">
        <v>0</v>
      </c>
      <c r="Q57" s="34">
        <v>0</v>
      </c>
      <c r="R57" s="34">
        <v>0</v>
      </c>
      <c r="S57" s="36">
        <v>0</v>
      </c>
    </row>
    <row r="58" spans="1:19" s="26" customFormat="1" ht="28.5" customHeight="1">
      <c r="A58" s="618" t="s">
        <v>40</v>
      </c>
      <c r="B58" s="619"/>
      <c r="C58" s="34">
        <v>2</v>
      </c>
      <c r="D58" s="35">
        <v>0</v>
      </c>
      <c r="E58" s="36">
        <v>2</v>
      </c>
      <c r="F58" s="36">
        <v>0</v>
      </c>
      <c r="G58" s="35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7">
        <v>0</v>
      </c>
      <c r="O58" s="34">
        <v>0</v>
      </c>
      <c r="P58" s="34">
        <v>0</v>
      </c>
      <c r="Q58" s="34">
        <v>0</v>
      </c>
      <c r="R58" s="34">
        <v>0</v>
      </c>
      <c r="S58" s="36">
        <v>0</v>
      </c>
    </row>
    <row r="59" spans="1:19" s="26" customFormat="1" ht="36" customHeight="1">
      <c r="A59" s="618" t="s">
        <v>41</v>
      </c>
      <c r="B59" s="619"/>
      <c r="C59" s="34"/>
      <c r="D59" s="35" t="s">
        <v>613</v>
      </c>
      <c r="E59" s="36"/>
      <c r="F59" s="36"/>
      <c r="G59" s="35" t="s">
        <v>613</v>
      </c>
      <c r="H59" s="34"/>
      <c r="I59" s="34"/>
      <c r="J59" s="34"/>
      <c r="K59" s="34"/>
      <c r="L59" s="34"/>
      <c r="M59" s="34"/>
      <c r="N59" s="37" t="s">
        <v>613</v>
      </c>
      <c r="O59" s="34"/>
      <c r="P59" s="34"/>
      <c r="Q59" s="34"/>
      <c r="R59" s="34"/>
      <c r="S59" s="36"/>
    </row>
    <row r="60" spans="1:20" s="26" customFormat="1" ht="63.75">
      <c r="A60" s="30" t="s">
        <v>641</v>
      </c>
      <c r="B60" s="31" t="s">
        <v>342</v>
      </c>
      <c r="C60" s="32">
        <f>IF((E60+F60)=SUM(C61:C84),SUM(C61:C84),"`ОШ!`")</f>
        <v>5</v>
      </c>
      <c r="D60" s="33" t="s">
        <v>613</v>
      </c>
      <c r="E60" s="32">
        <f>SUM(E61:E84)</f>
        <v>4</v>
      </c>
      <c r="F60" s="32">
        <f>SUM(F61:F84)</f>
        <v>1</v>
      </c>
      <c r="G60" s="33" t="s">
        <v>613</v>
      </c>
      <c r="H60" s="32">
        <f>SUM(H61:H84)</f>
        <v>0</v>
      </c>
      <c r="I60" s="32">
        <f>IF(AND(F60+H60=SUM(I61:I84),J60+K60=SUM(I61:I84)),SUM(I61:I84),"`ОШ!`")</f>
        <v>1</v>
      </c>
      <c r="J60" s="32">
        <f>SUM(J61:J84)</f>
        <v>1</v>
      </c>
      <c r="K60" s="32">
        <f>SUM(K61:K84)</f>
        <v>0</v>
      </c>
      <c r="L60" s="32">
        <f>SUM(L61:L84)</f>
        <v>0</v>
      </c>
      <c r="M60" s="32">
        <f>SUM(M61:M84)</f>
        <v>0</v>
      </c>
      <c r="N60" s="33" t="s">
        <v>613</v>
      </c>
      <c r="O60" s="32">
        <f>IF((Q60+R60+S60)=SUM(O61:O84),SUM(O61:O84),"`ОШИБКА!`")</f>
        <v>0</v>
      </c>
      <c r="P60" s="32">
        <f>SUM(P61:P84)</f>
        <v>0</v>
      </c>
      <c r="Q60" s="32">
        <f>SUM(Q61:Q84)</f>
        <v>0</v>
      </c>
      <c r="R60" s="32">
        <f>SUM(R61:R84)</f>
        <v>0</v>
      </c>
      <c r="S60" s="32">
        <f>SUM(S61:S84)</f>
        <v>0</v>
      </c>
      <c r="T60" s="26" t="b">
        <f>SUM(C60:S60)=SUM('форма №1'!C38:S38)</f>
        <v>1</v>
      </c>
    </row>
    <row r="61" spans="1:19" s="26" customFormat="1" ht="17.25" customHeight="1">
      <c r="A61" s="618" t="s">
        <v>18</v>
      </c>
      <c r="B61" s="619"/>
      <c r="C61" s="34">
        <v>0</v>
      </c>
      <c r="D61" s="35">
        <v>0</v>
      </c>
      <c r="E61" s="36">
        <v>0</v>
      </c>
      <c r="F61" s="36">
        <v>0</v>
      </c>
      <c r="G61" s="35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7">
        <v>0</v>
      </c>
      <c r="O61" s="34">
        <v>0</v>
      </c>
      <c r="P61" s="34">
        <v>0</v>
      </c>
      <c r="Q61" s="34">
        <v>0</v>
      </c>
      <c r="R61" s="34">
        <v>0</v>
      </c>
      <c r="S61" s="36">
        <v>0</v>
      </c>
    </row>
    <row r="62" spans="1:19" s="26" customFormat="1" ht="17.25" customHeight="1">
      <c r="A62" s="618" t="s">
        <v>19</v>
      </c>
      <c r="B62" s="619"/>
      <c r="C62" s="34">
        <v>0</v>
      </c>
      <c r="D62" s="35">
        <v>0</v>
      </c>
      <c r="E62" s="36">
        <v>0</v>
      </c>
      <c r="F62" s="36">
        <v>0</v>
      </c>
      <c r="G62" s="35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7">
        <v>0</v>
      </c>
      <c r="O62" s="34">
        <v>0</v>
      </c>
      <c r="P62" s="34">
        <v>0</v>
      </c>
      <c r="Q62" s="34">
        <v>0</v>
      </c>
      <c r="R62" s="34">
        <v>0</v>
      </c>
      <c r="S62" s="36">
        <v>0</v>
      </c>
    </row>
    <row r="63" spans="1:19" s="26" customFormat="1" ht="17.25" customHeight="1">
      <c r="A63" s="618" t="s">
        <v>20</v>
      </c>
      <c r="B63" s="619"/>
      <c r="C63" s="34">
        <v>0</v>
      </c>
      <c r="D63" s="35">
        <v>0</v>
      </c>
      <c r="E63" s="36">
        <v>0</v>
      </c>
      <c r="F63" s="36">
        <v>0</v>
      </c>
      <c r="G63" s="35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7">
        <v>0</v>
      </c>
      <c r="O63" s="34">
        <v>0</v>
      </c>
      <c r="P63" s="34">
        <v>0</v>
      </c>
      <c r="Q63" s="34">
        <v>0</v>
      </c>
      <c r="R63" s="34">
        <v>0</v>
      </c>
      <c r="S63" s="36">
        <v>0</v>
      </c>
    </row>
    <row r="64" spans="1:19" s="26" customFormat="1" ht="17.25" customHeight="1">
      <c r="A64" s="618" t="s">
        <v>21</v>
      </c>
      <c r="B64" s="619"/>
      <c r="C64" s="34">
        <v>0</v>
      </c>
      <c r="D64" s="35">
        <v>0</v>
      </c>
      <c r="E64" s="36">
        <v>0</v>
      </c>
      <c r="F64" s="36">
        <v>0</v>
      </c>
      <c r="G64" s="35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7">
        <v>0</v>
      </c>
      <c r="O64" s="34">
        <v>0</v>
      </c>
      <c r="P64" s="34">
        <v>0</v>
      </c>
      <c r="Q64" s="34">
        <v>0</v>
      </c>
      <c r="R64" s="34">
        <v>0</v>
      </c>
      <c r="S64" s="36">
        <v>0</v>
      </c>
    </row>
    <row r="65" spans="1:19" s="26" customFormat="1" ht="17.25" customHeight="1">
      <c r="A65" s="618" t="s">
        <v>22</v>
      </c>
      <c r="B65" s="619"/>
      <c r="C65" s="34">
        <v>0</v>
      </c>
      <c r="D65" s="35">
        <v>0</v>
      </c>
      <c r="E65" s="36">
        <v>0</v>
      </c>
      <c r="F65" s="36">
        <v>0</v>
      </c>
      <c r="G65" s="35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7">
        <v>0</v>
      </c>
      <c r="O65" s="34">
        <v>0</v>
      </c>
      <c r="P65" s="34">
        <v>0</v>
      </c>
      <c r="Q65" s="34">
        <v>0</v>
      </c>
      <c r="R65" s="34">
        <v>0</v>
      </c>
      <c r="S65" s="36">
        <v>0</v>
      </c>
    </row>
    <row r="66" spans="1:19" s="26" customFormat="1" ht="17.25" customHeight="1">
      <c r="A66" s="618" t="s">
        <v>23</v>
      </c>
      <c r="B66" s="619"/>
      <c r="C66" s="34">
        <v>0</v>
      </c>
      <c r="D66" s="35">
        <v>0</v>
      </c>
      <c r="E66" s="36">
        <v>0</v>
      </c>
      <c r="F66" s="36">
        <v>0</v>
      </c>
      <c r="G66" s="35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7">
        <v>0</v>
      </c>
      <c r="O66" s="34">
        <v>0</v>
      </c>
      <c r="P66" s="34">
        <v>0</v>
      </c>
      <c r="Q66" s="34">
        <v>0</v>
      </c>
      <c r="R66" s="34">
        <v>0</v>
      </c>
      <c r="S66" s="36">
        <v>0</v>
      </c>
    </row>
    <row r="67" spans="1:19" s="26" customFormat="1" ht="17.25" customHeight="1">
      <c r="A67" s="618" t="s">
        <v>24</v>
      </c>
      <c r="B67" s="619"/>
      <c r="C67" s="34">
        <v>1</v>
      </c>
      <c r="D67" s="35">
        <v>0</v>
      </c>
      <c r="E67" s="36">
        <v>0</v>
      </c>
      <c r="F67" s="36">
        <v>1</v>
      </c>
      <c r="G67" s="35">
        <v>0</v>
      </c>
      <c r="H67" s="34">
        <v>0</v>
      </c>
      <c r="I67" s="34">
        <v>1</v>
      </c>
      <c r="J67" s="34">
        <v>1</v>
      </c>
      <c r="K67" s="34">
        <v>0</v>
      </c>
      <c r="L67" s="34">
        <v>0</v>
      </c>
      <c r="M67" s="34">
        <v>0</v>
      </c>
      <c r="N67" s="37">
        <v>0</v>
      </c>
      <c r="O67" s="34">
        <v>0</v>
      </c>
      <c r="P67" s="34">
        <v>0</v>
      </c>
      <c r="Q67" s="34">
        <v>0</v>
      </c>
      <c r="R67" s="34">
        <v>0</v>
      </c>
      <c r="S67" s="36">
        <v>0</v>
      </c>
    </row>
    <row r="68" spans="1:19" s="26" customFormat="1" ht="17.25" customHeight="1">
      <c r="A68" s="618" t="s">
        <v>25</v>
      </c>
      <c r="B68" s="619"/>
      <c r="C68" s="34">
        <v>0</v>
      </c>
      <c r="D68" s="35">
        <v>0</v>
      </c>
      <c r="E68" s="36">
        <v>0</v>
      </c>
      <c r="F68" s="36">
        <v>0</v>
      </c>
      <c r="G68" s="35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7">
        <v>0</v>
      </c>
      <c r="O68" s="34">
        <v>0</v>
      </c>
      <c r="P68" s="34">
        <v>0</v>
      </c>
      <c r="Q68" s="34">
        <v>0</v>
      </c>
      <c r="R68" s="34">
        <v>0</v>
      </c>
      <c r="S68" s="36">
        <v>0</v>
      </c>
    </row>
    <row r="69" spans="1:19" s="26" customFormat="1" ht="30" customHeight="1">
      <c r="A69" s="618" t="s">
        <v>26</v>
      </c>
      <c r="B69" s="619"/>
      <c r="C69" s="34">
        <v>0</v>
      </c>
      <c r="D69" s="35">
        <v>0</v>
      </c>
      <c r="E69" s="36">
        <v>0</v>
      </c>
      <c r="F69" s="36">
        <v>0</v>
      </c>
      <c r="G69" s="35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7">
        <v>0</v>
      </c>
      <c r="O69" s="34">
        <v>0</v>
      </c>
      <c r="P69" s="34">
        <v>0</v>
      </c>
      <c r="Q69" s="34">
        <v>0</v>
      </c>
      <c r="R69" s="34">
        <v>0</v>
      </c>
      <c r="S69" s="36">
        <v>0</v>
      </c>
    </row>
    <row r="70" spans="1:19" s="26" customFormat="1" ht="17.25" customHeight="1">
      <c r="A70" s="618" t="s">
        <v>27</v>
      </c>
      <c r="B70" s="619"/>
      <c r="C70" s="34">
        <v>0</v>
      </c>
      <c r="D70" s="35">
        <v>0</v>
      </c>
      <c r="E70" s="36">
        <v>0</v>
      </c>
      <c r="F70" s="36">
        <v>0</v>
      </c>
      <c r="G70" s="35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7">
        <v>0</v>
      </c>
      <c r="O70" s="34">
        <v>0</v>
      </c>
      <c r="P70" s="34">
        <v>0</v>
      </c>
      <c r="Q70" s="34">
        <v>0</v>
      </c>
      <c r="R70" s="34">
        <v>0</v>
      </c>
      <c r="S70" s="36">
        <v>0</v>
      </c>
    </row>
    <row r="71" spans="1:19" s="26" customFormat="1" ht="17.25" customHeight="1">
      <c r="A71" s="618" t="s">
        <v>28</v>
      </c>
      <c r="B71" s="619"/>
      <c r="C71" s="34">
        <v>0</v>
      </c>
      <c r="D71" s="35">
        <v>0</v>
      </c>
      <c r="E71" s="36">
        <v>0</v>
      </c>
      <c r="F71" s="36">
        <v>0</v>
      </c>
      <c r="G71" s="35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7">
        <v>0</v>
      </c>
      <c r="O71" s="34">
        <v>0</v>
      </c>
      <c r="P71" s="34">
        <v>0</v>
      </c>
      <c r="Q71" s="34">
        <v>0</v>
      </c>
      <c r="R71" s="34">
        <v>0</v>
      </c>
      <c r="S71" s="36">
        <v>0</v>
      </c>
    </row>
    <row r="72" spans="1:19" s="26" customFormat="1" ht="17.25" customHeight="1">
      <c r="A72" s="618" t="s">
        <v>29</v>
      </c>
      <c r="B72" s="619"/>
      <c r="C72" s="34">
        <v>0</v>
      </c>
      <c r="D72" s="35">
        <v>0</v>
      </c>
      <c r="E72" s="36">
        <v>0</v>
      </c>
      <c r="F72" s="36">
        <v>0</v>
      </c>
      <c r="G72" s="35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7">
        <v>0</v>
      </c>
      <c r="O72" s="34">
        <v>0</v>
      </c>
      <c r="P72" s="34">
        <v>0</v>
      </c>
      <c r="Q72" s="34">
        <v>0</v>
      </c>
      <c r="R72" s="34">
        <v>0</v>
      </c>
      <c r="S72" s="36">
        <v>0</v>
      </c>
    </row>
    <row r="73" spans="1:19" s="26" customFormat="1" ht="17.25" customHeight="1">
      <c r="A73" s="618" t="s">
        <v>30</v>
      </c>
      <c r="B73" s="619"/>
      <c r="C73" s="34">
        <v>0</v>
      </c>
      <c r="D73" s="35">
        <v>0</v>
      </c>
      <c r="E73" s="36">
        <v>0</v>
      </c>
      <c r="F73" s="36">
        <v>0</v>
      </c>
      <c r="G73" s="35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7">
        <v>0</v>
      </c>
      <c r="O73" s="34">
        <v>0</v>
      </c>
      <c r="P73" s="34">
        <v>0</v>
      </c>
      <c r="Q73" s="34">
        <v>0</v>
      </c>
      <c r="R73" s="34">
        <v>0</v>
      </c>
      <c r="S73" s="36">
        <v>0</v>
      </c>
    </row>
    <row r="74" spans="1:19" s="26" customFormat="1" ht="30" customHeight="1">
      <c r="A74" s="618" t="s">
        <v>31</v>
      </c>
      <c r="B74" s="619"/>
      <c r="C74" s="34">
        <v>0</v>
      </c>
      <c r="D74" s="35">
        <v>0</v>
      </c>
      <c r="E74" s="36">
        <v>0</v>
      </c>
      <c r="F74" s="36">
        <v>0</v>
      </c>
      <c r="G74" s="35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7">
        <v>0</v>
      </c>
      <c r="O74" s="34">
        <v>0</v>
      </c>
      <c r="P74" s="34">
        <v>0</v>
      </c>
      <c r="Q74" s="34">
        <v>0</v>
      </c>
      <c r="R74" s="34">
        <v>0</v>
      </c>
      <c r="S74" s="36">
        <v>0</v>
      </c>
    </row>
    <row r="75" spans="1:19" s="26" customFormat="1" ht="17.25" customHeight="1">
      <c r="A75" s="618" t="s">
        <v>32</v>
      </c>
      <c r="B75" s="619"/>
      <c r="C75" s="34">
        <v>0</v>
      </c>
      <c r="D75" s="35">
        <v>0</v>
      </c>
      <c r="E75" s="36">
        <v>0</v>
      </c>
      <c r="F75" s="36">
        <v>0</v>
      </c>
      <c r="G75" s="35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7">
        <v>0</v>
      </c>
      <c r="O75" s="34">
        <v>0</v>
      </c>
      <c r="P75" s="34">
        <v>0</v>
      </c>
      <c r="Q75" s="34">
        <v>0</v>
      </c>
      <c r="R75" s="34">
        <v>0</v>
      </c>
      <c r="S75" s="36">
        <v>0</v>
      </c>
    </row>
    <row r="76" spans="1:19" s="26" customFormat="1" ht="17.25" customHeight="1">
      <c r="A76" s="102" t="s">
        <v>33</v>
      </c>
      <c r="B76" s="102"/>
      <c r="C76" s="34">
        <v>0</v>
      </c>
      <c r="D76" s="35">
        <v>0</v>
      </c>
      <c r="E76" s="36">
        <v>0</v>
      </c>
      <c r="F76" s="36">
        <v>0</v>
      </c>
      <c r="G76" s="35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7">
        <v>0</v>
      </c>
      <c r="O76" s="34">
        <v>0</v>
      </c>
      <c r="P76" s="34">
        <v>0</v>
      </c>
      <c r="Q76" s="34">
        <v>0</v>
      </c>
      <c r="R76" s="34">
        <v>0</v>
      </c>
      <c r="S76" s="36">
        <v>0</v>
      </c>
    </row>
    <row r="77" spans="1:19" s="26" customFormat="1" ht="17.25" customHeight="1">
      <c r="A77" s="618" t="s">
        <v>34</v>
      </c>
      <c r="B77" s="619"/>
      <c r="C77" s="34">
        <v>0</v>
      </c>
      <c r="D77" s="35">
        <v>0</v>
      </c>
      <c r="E77" s="36">
        <v>0</v>
      </c>
      <c r="F77" s="36">
        <v>0</v>
      </c>
      <c r="G77" s="35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7">
        <v>0</v>
      </c>
      <c r="O77" s="34">
        <v>0</v>
      </c>
      <c r="P77" s="34">
        <v>0</v>
      </c>
      <c r="Q77" s="34">
        <v>0</v>
      </c>
      <c r="R77" s="34">
        <v>0</v>
      </c>
      <c r="S77" s="36">
        <v>0</v>
      </c>
    </row>
    <row r="78" spans="1:19" s="26" customFormat="1" ht="17.25" customHeight="1">
      <c r="A78" s="618" t="s">
        <v>35</v>
      </c>
      <c r="B78" s="619"/>
      <c r="C78" s="34">
        <v>0</v>
      </c>
      <c r="D78" s="35">
        <v>0</v>
      </c>
      <c r="E78" s="36">
        <v>0</v>
      </c>
      <c r="F78" s="36">
        <v>0</v>
      </c>
      <c r="G78" s="35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7">
        <v>0</v>
      </c>
      <c r="O78" s="34">
        <v>0</v>
      </c>
      <c r="P78" s="34">
        <v>0</v>
      </c>
      <c r="Q78" s="34">
        <v>0</v>
      </c>
      <c r="R78" s="34">
        <v>0</v>
      </c>
      <c r="S78" s="36">
        <v>0</v>
      </c>
    </row>
    <row r="79" spans="1:19" s="26" customFormat="1" ht="17.25" customHeight="1">
      <c r="A79" s="618" t="s">
        <v>36</v>
      </c>
      <c r="B79" s="619"/>
      <c r="C79" s="34">
        <v>0</v>
      </c>
      <c r="D79" s="35">
        <v>0</v>
      </c>
      <c r="E79" s="36">
        <v>0</v>
      </c>
      <c r="F79" s="36">
        <v>0</v>
      </c>
      <c r="G79" s="35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7">
        <v>0</v>
      </c>
      <c r="O79" s="34">
        <v>0</v>
      </c>
      <c r="P79" s="34">
        <v>0</v>
      </c>
      <c r="Q79" s="34">
        <v>0</v>
      </c>
      <c r="R79" s="34">
        <v>0</v>
      </c>
      <c r="S79" s="36">
        <v>0</v>
      </c>
    </row>
    <row r="80" spans="1:19" s="26" customFormat="1" ht="25.5" customHeight="1">
      <c r="A80" s="618" t="s">
        <v>37</v>
      </c>
      <c r="B80" s="619"/>
      <c r="C80" s="34">
        <v>0</v>
      </c>
      <c r="D80" s="35">
        <v>0</v>
      </c>
      <c r="E80" s="36">
        <v>0</v>
      </c>
      <c r="F80" s="36">
        <v>0</v>
      </c>
      <c r="G80" s="35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7">
        <v>0</v>
      </c>
      <c r="O80" s="34">
        <v>0</v>
      </c>
      <c r="P80" s="34">
        <v>0</v>
      </c>
      <c r="Q80" s="34">
        <v>0</v>
      </c>
      <c r="R80" s="34">
        <v>0</v>
      </c>
      <c r="S80" s="36">
        <v>0</v>
      </c>
    </row>
    <row r="81" spans="1:19" s="26" customFormat="1" ht="17.25" customHeight="1">
      <c r="A81" s="618" t="s">
        <v>38</v>
      </c>
      <c r="B81" s="619"/>
      <c r="C81" s="34">
        <v>0</v>
      </c>
      <c r="D81" s="35">
        <v>0</v>
      </c>
      <c r="E81" s="36">
        <v>0</v>
      </c>
      <c r="F81" s="36">
        <v>0</v>
      </c>
      <c r="G81" s="35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7">
        <v>0</v>
      </c>
      <c r="O81" s="34">
        <v>0</v>
      </c>
      <c r="P81" s="34">
        <v>0</v>
      </c>
      <c r="Q81" s="34">
        <v>0</v>
      </c>
      <c r="R81" s="34">
        <v>0</v>
      </c>
      <c r="S81" s="36">
        <v>0</v>
      </c>
    </row>
    <row r="82" spans="1:19" s="26" customFormat="1" ht="30.75" customHeight="1">
      <c r="A82" s="618" t="s">
        <v>39</v>
      </c>
      <c r="B82" s="619"/>
      <c r="C82" s="34">
        <v>0</v>
      </c>
      <c r="D82" s="35">
        <v>0</v>
      </c>
      <c r="E82" s="36">
        <v>0</v>
      </c>
      <c r="F82" s="36">
        <v>0</v>
      </c>
      <c r="G82" s="35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7">
        <v>0</v>
      </c>
      <c r="O82" s="34">
        <v>0</v>
      </c>
      <c r="P82" s="34">
        <v>0</v>
      </c>
      <c r="Q82" s="34">
        <v>0</v>
      </c>
      <c r="R82" s="34">
        <v>0</v>
      </c>
      <c r="S82" s="36">
        <v>0</v>
      </c>
    </row>
    <row r="83" spans="1:19" s="26" customFormat="1" ht="27" customHeight="1">
      <c r="A83" s="618" t="s">
        <v>790</v>
      </c>
      <c r="B83" s="619"/>
      <c r="C83" s="34">
        <v>0</v>
      </c>
      <c r="D83" s="35">
        <v>0</v>
      </c>
      <c r="E83" s="36">
        <v>0</v>
      </c>
      <c r="F83" s="36">
        <v>0</v>
      </c>
      <c r="G83" s="35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7">
        <v>0</v>
      </c>
      <c r="O83" s="34">
        <v>0</v>
      </c>
      <c r="P83" s="34">
        <v>0</v>
      </c>
      <c r="Q83" s="34">
        <v>0</v>
      </c>
      <c r="R83" s="34">
        <v>0</v>
      </c>
      <c r="S83" s="36">
        <v>0</v>
      </c>
    </row>
    <row r="84" spans="1:19" s="26" customFormat="1" ht="30" customHeight="1">
      <c r="A84" s="618" t="s">
        <v>40</v>
      </c>
      <c r="B84" s="619"/>
      <c r="C84" s="34">
        <v>4</v>
      </c>
      <c r="D84" s="35">
        <v>0</v>
      </c>
      <c r="E84" s="36">
        <v>4</v>
      </c>
      <c r="F84" s="36">
        <v>0</v>
      </c>
      <c r="G84" s="35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7">
        <v>0</v>
      </c>
      <c r="O84" s="34">
        <v>0</v>
      </c>
      <c r="P84" s="34">
        <v>0</v>
      </c>
      <c r="Q84" s="34">
        <v>0</v>
      </c>
      <c r="R84" s="34">
        <v>0</v>
      </c>
      <c r="S84" s="36">
        <v>0</v>
      </c>
    </row>
    <row r="85" spans="1:19" s="26" customFormat="1" ht="45" customHeight="1">
      <c r="A85" s="618" t="s">
        <v>41</v>
      </c>
      <c r="B85" s="619"/>
      <c r="C85" s="34"/>
      <c r="D85" s="35" t="s">
        <v>613</v>
      </c>
      <c r="E85" s="36"/>
      <c r="F85" s="36"/>
      <c r="G85" s="35" t="s">
        <v>613</v>
      </c>
      <c r="H85" s="34"/>
      <c r="I85" s="34"/>
      <c r="J85" s="34"/>
      <c r="K85" s="34"/>
      <c r="L85" s="34"/>
      <c r="M85" s="34"/>
      <c r="N85" s="37" t="s">
        <v>613</v>
      </c>
      <c r="O85" s="34"/>
      <c r="P85" s="34"/>
      <c r="Q85" s="34"/>
      <c r="R85" s="34"/>
      <c r="S85" s="36"/>
    </row>
    <row r="86" spans="1:20" s="26" customFormat="1" ht="59.25" customHeight="1">
      <c r="A86" s="30" t="s">
        <v>650</v>
      </c>
      <c r="B86" s="31" t="s">
        <v>642</v>
      </c>
      <c r="C86" s="32">
        <f>IF((E86+F86)=SUM(C87:C110),SUM(C87:C110),"`ОШ!`")</f>
        <v>7</v>
      </c>
      <c r="D86" s="33" t="s">
        <v>613</v>
      </c>
      <c r="E86" s="32">
        <f>SUM(E87:E110)</f>
        <v>5</v>
      </c>
      <c r="F86" s="32">
        <f>SUM(F87:F110)</f>
        <v>2</v>
      </c>
      <c r="G86" s="33" t="s">
        <v>613</v>
      </c>
      <c r="H86" s="32">
        <f>SUM(H87:H110)</f>
        <v>0</v>
      </c>
      <c r="I86" s="32">
        <f>IF(AND(F86+H86=SUM(I87:I110),J86+K86=SUM(I87:I110)),SUM(I87:I110),"`ОШ!`")</f>
        <v>2</v>
      </c>
      <c r="J86" s="32">
        <f>SUM(J87:J110)</f>
        <v>0</v>
      </c>
      <c r="K86" s="32">
        <f>SUM(K87:K110)</f>
        <v>2</v>
      </c>
      <c r="L86" s="32">
        <f>SUM(L87:L110)</f>
        <v>0</v>
      </c>
      <c r="M86" s="32">
        <f>SUM(M87:M110)</f>
        <v>0</v>
      </c>
      <c r="N86" s="33" t="s">
        <v>613</v>
      </c>
      <c r="O86" s="32">
        <f>IF((Q86+R86+S86)=SUM(O87:O110),SUM(O87:O110),"`ОШИБКА!`")</f>
        <v>1</v>
      </c>
      <c r="P86" s="32">
        <f>SUM(P87:P110)</f>
        <v>1</v>
      </c>
      <c r="Q86" s="32">
        <f>SUM(Q87:Q110)</f>
        <v>1</v>
      </c>
      <c r="R86" s="32">
        <f>SUM(R87:R110)</f>
        <v>0</v>
      </c>
      <c r="S86" s="32">
        <f>SUM(S87:S110)</f>
        <v>0</v>
      </c>
      <c r="T86" s="26" t="b">
        <f>SUM(C86:S86)=SUM('форма №1'!C50:S50)</f>
        <v>1</v>
      </c>
    </row>
    <row r="87" spans="1:19" s="26" customFormat="1" ht="17.25" customHeight="1">
      <c r="A87" s="618" t="s">
        <v>18</v>
      </c>
      <c r="B87" s="619"/>
      <c r="C87" s="36">
        <v>0</v>
      </c>
      <c r="D87" s="35">
        <v>0</v>
      </c>
      <c r="E87" s="36">
        <v>0</v>
      </c>
      <c r="F87" s="36">
        <v>0</v>
      </c>
      <c r="G87" s="35">
        <v>0</v>
      </c>
      <c r="H87" s="36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7">
        <v>0</v>
      </c>
      <c r="O87" s="34">
        <v>0</v>
      </c>
      <c r="P87" s="34">
        <v>0</v>
      </c>
      <c r="Q87" s="34">
        <v>0</v>
      </c>
      <c r="R87" s="34">
        <v>0</v>
      </c>
      <c r="S87" s="36">
        <v>0</v>
      </c>
    </row>
    <row r="88" spans="1:19" s="26" customFormat="1" ht="17.25" customHeight="1">
      <c r="A88" s="618" t="s">
        <v>19</v>
      </c>
      <c r="B88" s="619"/>
      <c r="C88" s="36">
        <v>3</v>
      </c>
      <c r="D88" s="35">
        <v>0</v>
      </c>
      <c r="E88" s="36">
        <v>2</v>
      </c>
      <c r="F88" s="36">
        <v>1</v>
      </c>
      <c r="G88" s="35">
        <v>0</v>
      </c>
      <c r="H88" s="36">
        <v>0</v>
      </c>
      <c r="I88" s="34">
        <v>1</v>
      </c>
      <c r="J88" s="34">
        <v>0</v>
      </c>
      <c r="K88" s="34">
        <v>1</v>
      </c>
      <c r="L88" s="34">
        <v>0</v>
      </c>
      <c r="M88" s="34">
        <v>0</v>
      </c>
      <c r="N88" s="37">
        <v>0</v>
      </c>
      <c r="O88" s="34">
        <v>1</v>
      </c>
      <c r="P88" s="34">
        <v>0</v>
      </c>
      <c r="Q88" s="34">
        <v>1</v>
      </c>
      <c r="R88" s="34">
        <v>0</v>
      </c>
      <c r="S88" s="36">
        <v>0</v>
      </c>
    </row>
    <row r="89" spans="1:19" s="26" customFormat="1" ht="17.25" customHeight="1">
      <c r="A89" s="618" t="s">
        <v>20</v>
      </c>
      <c r="B89" s="619"/>
      <c r="C89" s="36">
        <v>0</v>
      </c>
      <c r="D89" s="35">
        <v>0</v>
      </c>
      <c r="E89" s="36">
        <v>0</v>
      </c>
      <c r="F89" s="36">
        <v>0</v>
      </c>
      <c r="G89" s="35">
        <v>0</v>
      </c>
      <c r="H89" s="36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7">
        <v>0</v>
      </c>
      <c r="O89" s="34">
        <v>0</v>
      </c>
      <c r="P89" s="34">
        <v>0</v>
      </c>
      <c r="Q89" s="34">
        <v>0</v>
      </c>
      <c r="R89" s="34">
        <v>0</v>
      </c>
      <c r="S89" s="36">
        <v>0</v>
      </c>
    </row>
    <row r="90" spans="1:19" s="26" customFormat="1" ht="17.25" customHeight="1">
      <c r="A90" s="618" t="s">
        <v>21</v>
      </c>
      <c r="B90" s="619"/>
      <c r="C90" s="36">
        <v>0</v>
      </c>
      <c r="D90" s="35">
        <v>0</v>
      </c>
      <c r="E90" s="36">
        <v>0</v>
      </c>
      <c r="F90" s="36">
        <v>0</v>
      </c>
      <c r="G90" s="35">
        <v>0</v>
      </c>
      <c r="H90" s="36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7">
        <v>0</v>
      </c>
      <c r="O90" s="34">
        <v>0</v>
      </c>
      <c r="P90" s="34">
        <v>0</v>
      </c>
      <c r="Q90" s="34">
        <v>0</v>
      </c>
      <c r="R90" s="34">
        <v>0</v>
      </c>
      <c r="S90" s="36">
        <v>0</v>
      </c>
    </row>
    <row r="91" spans="1:19" s="26" customFormat="1" ht="17.25" customHeight="1">
      <c r="A91" s="618" t="s">
        <v>22</v>
      </c>
      <c r="B91" s="619"/>
      <c r="C91" s="36">
        <v>0</v>
      </c>
      <c r="D91" s="35">
        <v>0</v>
      </c>
      <c r="E91" s="36">
        <v>0</v>
      </c>
      <c r="F91" s="36">
        <v>0</v>
      </c>
      <c r="G91" s="35">
        <v>0</v>
      </c>
      <c r="H91" s="36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7">
        <v>0</v>
      </c>
      <c r="O91" s="34">
        <v>0</v>
      </c>
      <c r="P91" s="34">
        <v>0</v>
      </c>
      <c r="Q91" s="34">
        <v>0</v>
      </c>
      <c r="R91" s="34">
        <v>0</v>
      </c>
      <c r="S91" s="36">
        <v>0</v>
      </c>
    </row>
    <row r="92" spans="1:19" s="26" customFormat="1" ht="17.25" customHeight="1">
      <c r="A92" s="618" t="s">
        <v>23</v>
      </c>
      <c r="B92" s="619"/>
      <c r="C92" s="36">
        <v>0</v>
      </c>
      <c r="D92" s="35">
        <v>0</v>
      </c>
      <c r="E92" s="36">
        <v>0</v>
      </c>
      <c r="F92" s="36">
        <v>0</v>
      </c>
      <c r="G92" s="35">
        <v>0</v>
      </c>
      <c r="H92" s="36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7">
        <v>0</v>
      </c>
      <c r="O92" s="34">
        <v>0</v>
      </c>
      <c r="P92" s="34">
        <v>0</v>
      </c>
      <c r="Q92" s="34">
        <v>0</v>
      </c>
      <c r="R92" s="34">
        <v>0</v>
      </c>
      <c r="S92" s="36">
        <v>0</v>
      </c>
    </row>
    <row r="93" spans="1:19" s="26" customFormat="1" ht="17.25" customHeight="1">
      <c r="A93" s="618" t="s">
        <v>24</v>
      </c>
      <c r="B93" s="619"/>
      <c r="C93" s="36">
        <v>0</v>
      </c>
      <c r="D93" s="35">
        <v>0</v>
      </c>
      <c r="E93" s="36">
        <v>0</v>
      </c>
      <c r="F93" s="36">
        <v>0</v>
      </c>
      <c r="G93" s="35">
        <v>0</v>
      </c>
      <c r="H93" s="36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7">
        <v>0</v>
      </c>
      <c r="O93" s="34">
        <v>0</v>
      </c>
      <c r="P93" s="34">
        <v>0</v>
      </c>
      <c r="Q93" s="34">
        <v>0</v>
      </c>
      <c r="R93" s="34">
        <v>0</v>
      </c>
      <c r="S93" s="36">
        <v>0</v>
      </c>
    </row>
    <row r="94" spans="1:19" s="26" customFormat="1" ht="17.25" customHeight="1">
      <c r="A94" s="618" t="s">
        <v>25</v>
      </c>
      <c r="B94" s="619"/>
      <c r="C94" s="36">
        <v>0</v>
      </c>
      <c r="D94" s="35">
        <v>0</v>
      </c>
      <c r="E94" s="36">
        <v>0</v>
      </c>
      <c r="F94" s="36">
        <v>0</v>
      </c>
      <c r="G94" s="35">
        <v>0</v>
      </c>
      <c r="H94" s="36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7">
        <v>0</v>
      </c>
      <c r="O94" s="34">
        <v>0</v>
      </c>
      <c r="P94" s="34">
        <v>0</v>
      </c>
      <c r="Q94" s="34">
        <v>0</v>
      </c>
      <c r="R94" s="34">
        <v>0</v>
      </c>
      <c r="S94" s="36">
        <v>0</v>
      </c>
    </row>
    <row r="95" spans="1:19" s="26" customFormat="1" ht="24.75" customHeight="1">
      <c r="A95" s="618" t="s">
        <v>26</v>
      </c>
      <c r="B95" s="619"/>
      <c r="C95" s="36">
        <v>0</v>
      </c>
      <c r="D95" s="35">
        <v>0</v>
      </c>
      <c r="E95" s="36">
        <v>0</v>
      </c>
      <c r="F95" s="36">
        <v>0</v>
      </c>
      <c r="G95" s="35">
        <v>0</v>
      </c>
      <c r="H95" s="36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7">
        <v>0</v>
      </c>
      <c r="O95" s="34">
        <v>0</v>
      </c>
      <c r="P95" s="34">
        <v>0</v>
      </c>
      <c r="Q95" s="34">
        <v>0</v>
      </c>
      <c r="R95" s="34">
        <v>0</v>
      </c>
      <c r="S95" s="36">
        <v>0</v>
      </c>
    </row>
    <row r="96" spans="1:19" s="26" customFormat="1" ht="17.25" customHeight="1">
      <c r="A96" s="618" t="s">
        <v>27</v>
      </c>
      <c r="B96" s="619"/>
      <c r="C96" s="36">
        <v>0</v>
      </c>
      <c r="D96" s="35">
        <v>0</v>
      </c>
      <c r="E96" s="36">
        <v>0</v>
      </c>
      <c r="F96" s="36">
        <v>0</v>
      </c>
      <c r="G96" s="35">
        <v>0</v>
      </c>
      <c r="H96" s="36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7">
        <v>0</v>
      </c>
      <c r="O96" s="34">
        <v>0</v>
      </c>
      <c r="P96" s="34">
        <v>0</v>
      </c>
      <c r="Q96" s="34">
        <v>0</v>
      </c>
      <c r="R96" s="34">
        <v>0</v>
      </c>
      <c r="S96" s="36">
        <v>0</v>
      </c>
    </row>
    <row r="97" spans="1:19" s="26" customFormat="1" ht="16.5" customHeight="1">
      <c r="A97" s="618" t="s">
        <v>28</v>
      </c>
      <c r="B97" s="619"/>
      <c r="C97" s="36">
        <v>0</v>
      </c>
      <c r="D97" s="35">
        <v>0</v>
      </c>
      <c r="E97" s="36">
        <v>0</v>
      </c>
      <c r="F97" s="36">
        <v>0</v>
      </c>
      <c r="G97" s="35">
        <v>0</v>
      </c>
      <c r="H97" s="36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7">
        <v>0</v>
      </c>
      <c r="O97" s="34">
        <v>0</v>
      </c>
      <c r="P97" s="34">
        <v>0</v>
      </c>
      <c r="Q97" s="34">
        <v>0</v>
      </c>
      <c r="R97" s="34">
        <v>0</v>
      </c>
      <c r="S97" s="36">
        <v>0</v>
      </c>
    </row>
    <row r="98" spans="1:19" s="26" customFormat="1" ht="16.5" customHeight="1">
      <c r="A98" s="618" t="s">
        <v>29</v>
      </c>
      <c r="B98" s="619"/>
      <c r="C98" s="36">
        <v>0</v>
      </c>
      <c r="D98" s="35">
        <v>0</v>
      </c>
      <c r="E98" s="36">
        <v>0</v>
      </c>
      <c r="F98" s="36">
        <v>0</v>
      </c>
      <c r="G98" s="35">
        <v>0</v>
      </c>
      <c r="H98" s="36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7">
        <v>0</v>
      </c>
      <c r="O98" s="34">
        <v>0</v>
      </c>
      <c r="P98" s="34">
        <v>0</v>
      </c>
      <c r="Q98" s="34">
        <v>0</v>
      </c>
      <c r="R98" s="34">
        <v>0</v>
      </c>
      <c r="S98" s="36">
        <v>0</v>
      </c>
    </row>
    <row r="99" spans="1:19" s="26" customFormat="1" ht="24" customHeight="1">
      <c r="A99" s="618" t="s">
        <v>30</v>
      </c>
      <c r="B99" s="619"/>
      <c r="C99" s="36">
        <v>0</v>
      </c>
      <c r="D99" s="35">
        <v>0</v>
      </c>
      <c r="E99" s="36">
        <v>0</v>
      </c>
      <c r="F99" s="36">
        <v>0</v>
      </c>
      <c r="G99" s="35">
        <v>0</v>
      </c>
      <c r="H99" s="36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7">
        <v>0</v>
      </c>
      <c r="O99" s="34">
        <v>0</v>
      </c>
      <c r="P99" s="34">
        <v>0</v>
      </c>
      <c r="Q99" s="34">
        <v>0</v>
      </c>
      <c r="R99" s="34">
        <v>0</v>
      </c>
      <c r="S99" s="36">
        <v>0</v>
      </c>
    </row>
    <row r="100" spans="1:19" s="26" customFormat="1" ht="27" customHeight="1">
      <c r="A100" s="618" t="s">
        <v>31</v>
      </c>
      <c r="B100" s="619"/>
      <c r="C100" s="36">
        <v>0</v>
      </c>
      <c r="D100" s="35">
        <v>0</v>
      </c>
      <c r="E100" s="36">
        <v>0</v>
      </c>
      <c r="F100" s="36">
        <v>0</v>
      </c>
      <c r="G100" s="35">
        <v>0</v>
      </c>
      <c r="H100" s="36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7">
        <v>0</v>
      </c>
      <c r="O100" s="34">
        <v>0</v>
      </c>
      <c r="P100" s="34">
        <v>0</v>
      </c>
      <c r="Q100" s="34">
        <v>0</v>
      </c>
      <c r="R100" s="34">
        <v>0</v>
      </c>
      <c r="S100" s="36">
        <v>0</v>
      </c>
    </row>
    <row r="101" spans="1:19" s="26" customFormat="1" ht="17.25" customHeight="1">
      <c r="A101" s="618" t="s">
        <v>32</v>
      </c>
      <c r="B101" s="619"/>
      <c r="C101" s="36">
        <v>0</v>
      </c>
      <c r="D101" s="35">
        <v>0</v>
      </c>
      <c r="E101" s="36">
        <v>0</v>
      </c>
      <c r="F101" s="36">
        <v>0</v>
      </c>
      <c r="G101" s="35">
        <v>0</v>
      </c>
      <c r="H101" s="36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7">
        <v>0</v>
      </c>
      <c r="O101" s="34">
        <v>0</v>
      </c>
      <c r="P101" s="34">
        <v>0</v>
      </c>
      <c r="Q101" s="34">
        <v>0</v>
      </c>
      <c r="R101" s="34">
        <v>0</v>
      </c>
      <c r="S101" s="36">
        <v>0</v>
      </c>
    </row>
    <row r="102" spans="1:19" s="26" customFormat="1" ht="17.25" customHeight="1">
      <c r="A102" s="102" t="s">
        <v>33</v>
      </c>
      <c r="B102" s="102"/>
      <c r="C102" s="36">
        <v>0</v>
      </c>
      <c r="D102" s="35">
        <v>0</v>
      </c>
      <c r="E102" s="36">
        <v>0</v>
      </c>
      <c r="F102" s="36">
        <v>0</v>
      </c>
      <c r="G102" s="35">
        <v>0</v>
      </c>
      <c r="H102" s="36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7">
        <v>0</v>
      </c>
      <c r="O102" s="34">
        <v>0</v>
      </c>
      <c r="P102" s="34">
        <v>0</v>
      </c>
      <c r="Q102" s="34">
        <v>0</v>
      </c>
      <c r="R102" s="34">
        <v>0</v>
      </c>
      <c r="S102" s="36">
        <v>0</v>
      </c>
    </row>
    <row r="103" spans="1:19" s="26" customFormat="1" ht="24" customHeight="1">
      <c r="A103" s="618" t="s">
        <v>34</v>
      </c>
      <c r="B103" s="619"/>
      <c r="C103" s="36">
        <v>0</v>
      </c>
      <c r="D103" s="35">
        <v>0</v>
      </c>
      <c r="E103" s="36">
        <v>0</v>
      </c>
      <c r="F103" s="36">
        <v>0</v>
      </c>
      <c r="G103" s="35">
        <v>0</v>
      </c>
      <c r="H103" s="36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7">
        <v>0</v>
      </c>
      <c r="O103" s="34">
        <v>0</v>
      </c>
      <c r="P103" s="34">
        <v>0</v>
      </c>
      <c r="Q103" s="34">
        <v>0</v>
      </c>
      <c r="R103" s="34">
        <v>0</v>
      </c>
      <c r="S103" s="36">
        <v>0</v>
      </c>
    </row>
    <row r="104" spans="1:19" s="26" customFormat="1" ht="16.5" customHeight="1">
      <c r="A104" s="618" t="s">
        <v>35</v>
      </c>
      <c r="B104" s="619"/>
      <c r="C104" s="36">
        <v>0</v>
      </c>
      <c r="D104" s="35">
        <v>0</v>
      </c>
      <c r="E104" s="36">
        <v>0</v>
      </c>
      <c r="F104" s="36">
        <v>0</v>
      </c>
      <c r="G104" s="35">
        <v>0</v>
      </c>
      <c r="H104" s="36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7">
        <v>0</v>
      </c>
      <c r="O104" s="34">
        <v>0</v>
      </c>
      <c r="P104" s="34">
        <v>0</v>
      </c>
      <c r="Q104" s="34">
        <v>0</v>
      </c>
      <c r="R104" s="34">
        <v>0</v>
      </c>
      <c r="S104" s="36">
        <v>0</v>
      </c>
    </row>
    <row r="105" spans="1:19" s="26" customFormat="1" ht="17.25" customHeight="1">
      <c r="A105" s="618" t="s">
        <v>36</v>
      </c>
      <c r="B105" s="619"/>
      <c r="C105" s="36">
        <v>0</v>
      </c>
      <c r="D105" s="35">
        <v>0</v>
      </c>
      <c r="E105" s="36">
        <v>0</v>
      </c>
      <c r="F105" s="36">
        <v>0</v>
      </c>
      <c r="G105" s="35">
        <v>0</v>
      </c>
      <c r="H105" s="36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7">
        <v>0</v>
      </c>
      <c r="O105" s="34">
        <v>0</v>
      </c>
      <c r="P105" s="34">
        <v>0</v>
      </c>
      <c r="Q105" s="34">
        <v>0</v>
      </c>
      <c r="R105" s="34">
        <v>0</v>
      </c>
      <c r="S105" s="36">
        <v>0</v>
      </c>
    </row>
    <row r="106" spans="1:19" s="26" customFormat="1" ht="27" customHeight="1">
      <c r="A106" s="618" t="s">
        <v>37</v>
      </c>
      <c r="B106" s="619"/>
      <c r="C106" s="36">
        <v>0</v>
      </c>
      <c r="D106" s="35">
        <v>0</v>
      </c>
      <c r="E106" s="36">
        <v>0</v>
      </c>
      <c r="F106" s="36">
        <v>0</v>
      </c>
      <c r="G106" s="35">
        <v>0</v>
      </c>
      <c r="H106" s="36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7">
        <v>0</v>
      </c>
      <c r="O106" s="34">
        <v>0</v>
      </c>
      <c r="P106" s="34">
        <v>0</v>
      </c>
      <c r="Q106" s="34">
        <v>0</v>
      </c>
      <c r="R106" s="34">
        <v>0</v>
      </c>
      <c r="S106" s="36">
        <v>0</v>
      </c>
    </row>
    <row r="107" spans="1:19" s="26" customFormat="1" ht="17.25" customHeight="1">
      <c r="A107" s="618" t="s">
        <v>38</v>
      </c>
      <c r="B107" s="619"/>
      <c r="C107" s="36">
        <v>0</v>
      </c>
      <c r="D107" s="35">
        <v>0</v>
      </c>
      <c r="E107" s="36">
        <v>0</v>
      </c>
      <c r="F107" s="36">
        <v>0</v>
      </c>
      <c r="G107" s="35">
        <v>0</v>
      </c>
      <c r="H107" s="36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7">
        <v>0</v>
      </c>
      <c r="O107" s="34">
        <v>0</v>
      </c>
      <c r="P107" s="34">
        <v>0</v>
      </c>
      <c r="Q107" s="34">
        <v>0</v>
      </c>
      <c r="R107" s="34">
        <v>0</v>
      </c>
      <c r="S107" s="36">
        <v>0</v>
      </c>
    </row>
    <row r="108" spans="1:19" s="26" customFormat="1" ht="24" customHeight="1">
      <c r="A108" s="618" t="s">
        <v>39</v>
      </c>
      <c r="B108" s="619"/>
      <c r="C108" s="36">
        <v>0</v>
      </c>
      <c r="D108" s="35">
        <v>0</v>
      </c>
      <c r="E108" s="36">
        <v>0</v>
      </c>
      <c r="F108" s="36">
        <v>0</v>
      </c>
      <c r="G108" s="35">
        <v>0</v>
      </c>
      <c r="H108" s="36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7">
        <v>0</v>
      </c>
      <c r="O108" s="34">
        <v>0</v>
      </c>
      <c r="P108" s="34">
        <v>1</v>
      </c>
      <c r="Q108" s="34">
        <v>0</v>
      </c>
      <c r="R108" s="34">
        <v>0</v>
      </c>
      <c r="S108" s="36">
        <v>0</v>
      </c>
    </row>
    <row r="109" spans="1:19" s="26" customFormat="1" ht="27" customHeight="1">
      <c r="A109" s="618" t="s">
        <v>790</v>
      </c>
      <c r="B109" s="619"/>
      <c r="C109" s="36">
        <v>0</v>
      </c>
      <c r="D109" s="35">
        <v>0</v>
      </c>
      <c r="E109" s="36">
        <v>0</v>
      </c>
      <c r="F109" s="36">
        <v>0</v>
      </c>
      <c r="G109" s="35">
        <v>0</v>
      </c>
      <c r="H109" s="36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7">
        <v>0</v>
      </c>
      <c r="O109" s="34">
        <v>0</v>
      </c>
      <c r="P109" s="34">
        <v>0</v>
      </c>
      <c r="Q109" s="34">
        <v>0</v>
      </c>
      <c r="R109" s="34">
        <v>0</v>
      </c>
      <c r="S109" s="36">
        <v>0</v>
      </c>
    </row>
    <row r="110" spans="1:19" s="26" customFormat="1" ht="27" customHeight="1">
      <c r="A110" s="618" t="s">
        <v>40</v>
      </c>
      <c r="B110" s="619"/>
      <c r="C110" s="36">
        <v>4</v>
      </c>
      <c r="D110" s="35">
        <v>0</v>
      </c>
      <c r="E110" s="36">
        <v>3</v>
      </c>
      <c r="F110" s="36">
        <v>1</v>
      </c>
      <c r="G110" s="35">
        <v>0</v>
      </c>
      <c r="H110" s="36">
        <v>0</v>
      </c>
      <c r="I110" s="34">
        <v>1</v>
      </c>
      <c r="J110" s="34">
        <v>0</v>
      </c>
      <c r="K110" s="34">
        <v>1</v>
      </c>
      <c r="L110" s="34">
        <v>0</v>
      </c>
      <c r="M110" s="34">
        <v>0</v>
      </c>
      <c r="N110" s="37">
        <v>0</v>
      </c>
      <c r="O110" s="34">
        <v>0</v>
      </c>
      <c r="P110" s="34">
        <v>0</v>
      </c>
      <c r="Q110" s="34">
        <v>0</v>
      </c>
      <c r="R110" s="34">
        <v>0</v>
      </c>
      <c r="S110" s="36">
        <v>0</v>
      </c>
    </row>
    <row r="111" spans="1:19" s="26" customFormat="1" ht="40.5" customHeight="1">
      <c r="A111" s="618" t="s">
        <v>41</v>
      </c>
      <c r="B111" s="619"/>
      <c r="C111" s="36"/>
      <c r="D111" s="35" t="s">
        <v>613</v>
      </c>
      <c r="E111" s="36"/>
      <c r="F111" s="36"/>
      <c r="G111" s="35" t="s">
        <v>613</v>
      </c>
      <c r="H111" s="36"/>
      <c r="I111" s="34"/>
      <c r="J111" s="34"/>
      <c r="K111" s="34"/>
      <c r="L111" s="34"/>
      <c r="M111" s="34"/>
      <c r="N111" s="37" t="s">
        <v>613</v>
      </c>
      <c r="O111" s="34"/>
      <c r="P111" s="34"/>
      <c r="Q111" s="34"/>
      <c r="R111" s="34"/>
      <c r="S111" s="36"/>
    </row>
    <row r="112" spans="1:19" s="26" customFormat="1" ht="86.25" customHeight="1">
      <c r="A112" s="30" t="s">
        <v>658</v>
      </c>
      <c r="B112" s="31" t="s">
        <v>42</v>
      </c>
      <c r="C112" s="32">
        <v>4</v>
      </c>
      <c r="D112" s="32"/>
      <c r="E112" s="32"/>
      <c r="F112" s="32">
        <v>4</v>
      </c>
      <c r="G112" s="32"/>
      <c r="H112" s="32">
        <v>1</v>
      </c>
      <c r="I112" s="32">
        <v>5</v>
      </c>
      <c r="J112" s="32"/>
      <c r="K112" s="32">
        <v>5</v>
      </c>
      <c r="L112" s="32"/>
      <c r="M112" s="32"/>
      <c r="N112" s="32"/>
      <c r="O112" s="32">
        <v>6</v>
      </c>
      <c r="P112" s="32"/>
      <c r="Q112" s="32">
        <v>4</v>
      </c>
      <c r="R112" s="32">
        <v>2</v>
      </c>
      <c r="S112" s="32"/>
    </row>
    <row r="113" spans="1:19" s="26" customFormat="1" ht="36" customHeight="1">
      <c r="A113" s="618" t="s">
        <v>43</v>
      </c>
      <c r="B113" s="619"/>
      <c r="C113" s="34">
        <v>1</v>
      </c>
      <c r="D113" s="34"/>
      <c r="E113" s="34"/>
      <c r="F113" s="34">
        <v>1</v>
      </c>
      <c r="G113" s="34"/>
      <c r="H113" s="34"/>
      <c r="I113" s="34">
        <v>1</v>
      </c>
      <c r="J113" s="34"/>
      <c r="K113" s="34">
        <v>1</v>
      </c>
      <c r="L113" s="34"/>
      <c r="M113" s="34"/>
      <c r="N113" s="34"/>
      <c r="O113" s="34">
        <v>2</v>
      </c>
      <c r="P113" s="34"/>
      <c r="Q113" s="34">
        <v>2</v>
      </c>
      <c r="R113" s="34"/>
      <c r="S113" s="36"/>
    </row>
    <row r="114" spans="1:20" s="26" customFormat="1" ht="51">
      <c r="A114" s="30" t="s">
        <v>666</v>
      </c>
      <c r="B114" s="31" t="s">
        <v>343</v>
      </c>
      <c r="C114" s="32">
        <f>IF((E114+F114+D114)=SUM(C115:C138),SUM(C115:C138),"`ОШ!`")</f>
        <v>65</v>
      </c>
      <c r="D114" s="32">
        <f>SUM(D115:D138)</f>
        <v>0</v>
      </c>
      <c r="E114" s="32">
        <f>SUM(E115:E138)</f>
        <v>35</v>
      </c>
      <c r="F114" s="32">
        <f>SUM(F115:F138)</f>
        <v>30</v>
      </c>
      <c r="G114" s="32">
        <f>SUM(G115:G138)</f>
        <v>0</v>
      </c>
      <c r="H114" s="32">
        <f>SUM(H115:H138)</f>
        <v>0</v>
      </c>
      <c r="I114" s="32">
        <f>IF(AND(F114+H114=SUM(I115:I138),J114+K114=SUM(I115:I138)),SUM(I115:I138),"`ОШ!`")</f>
        <v>30</v>
      </c>
      <c r="J114" s="32">
        <f>SUM(J115:J138)</f>
        <v>1</v>
      </c>
      <c r="K114" s="32">
        <f>SUM(K115:K138)</f>
        <v>29</v>
      </c>
      <c r="L114" s="32">
        <f>SUM(L115:L138)</f>
        <v>0</v>
      </c>
      <c r="M114" s="32">
        <f>SUM(M115:M138)</f>
        <v>17</v>
      </c>
      <c r="N114" s="32">
        <f>SUM(N115:N138)</f>
        <v>0</v>
      </c>
      <c r="O114" s="32">
        <f>IF((Q114+R114+S114)=SUM(O115:O138),SUM(O115:O138),"`ОШИБКА!`")</f>
        <v>28</v>
      </c>
      <c r="P114" s="32">
        <f>SUM(P115:P138)</f>
        <v>3</v>
      </c>
      <c r="Q114" s="32">
        <f>SUM(Q115:Q138)</f>
        <v>12</v>
      </c>
      <c r="R114" s="32">
        <f>SUM(R115:R138)</f>
        <v>0</v>
      </c>
      <c r="S114" s="32">
        <f>SUM(S115:S138)</f>
        <v>16</v>
      </c>
      <c r="T114" s="26" t="b">
        <f>SUM(C114:S114)=SUM('форма №1'!C81:S81)</f>
        <v>0</v>
      </c>
    </row>
    <row r="115" spans="1:19" s="26" customFormat="1" ht="18.75" customHeight="1">
      <c r="A115" s="618" t="s">
        <v>18</v>
      </c>
      <c r="B115" s="619"/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</row>
    <row r="116" spans="1:19" s="26" customFormat="1" ht="18.75" customHeight="1">
      <c r="A116" s="618" t="s">
        <v>19</v>
      </c>
      <c r="B116" s="619"/>
      <c r="C116" s="103">
        <v>2</v>
      </c>
      <c r="D116" s="103">
        <v>0</v>
      </c>
      <c r="E116" s="103">
        <v>2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</row>
    <row r="117" spans="1:19" s="26" customFormat="1" ht="18.75" customHeight="1">
      <c r="A117" s="618" t="s">
        <v>20</v>
      </c>
      <c r="B117" s="619"/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</row>
    <row r="118" spans="1:19" s="26" customFormat="1" ht="18.75" customHeight="1">
      <c r="A118" s="618" t="s">
        <v>21</v>
      </c>
      <c r="B118" s="619"/>
      <c r="C118" s="103">
        <v>2</v>
      </c>
      <c r="D118" s="103">
        <v>0</v>
      </c>
      <c r="E118" s="103">
        <v>0</v>
      </c>
      <c r="F118" s="103">
        <v>2</v>
      </c>
      <c r="G118" s="103">
        <v>0</v>
      </c>
      <c r="H118" s="103">
        <v>0</v>
      </c>
      <c r="I118" s="103">
        <v>2</v>
      </c>
      <c r="J118" s="103">
        <v>0</v>
      </c>
      <c r="K118" s="103">
        <v>2</v>
      </c>
      <c r="L118" s="103">
        <v>0</v>
      </c>
      <c r="M118" s="103">
        <v>0</v>
      </c>
      <c r="N118" s="103">
        <v>0</v>
      </c>
      <c r="O118" s="103">
        <v>2</v>
      </c>
      <c r="P118" s="103">
        <v>1</v>
      </c>
      <c r="Q118" s="103">
        <v>2</v>
      </c>
      <c r="R118" s="103">
        <v>0</v>
      </c>
      <c r="S118" s="103">
        <v>0</v>
      </c>
    </row>
    <row r="119" spans="1:19" s="26" customFormat="1" ht="18.75" customHeight="1">
      <c r="A119" s="618" t="s">
        <v>22</v>
      </c>
      <c r="B119" s="619"/>
      <c r="C119" s="103">
        <v>12</v>
      </c>
      <c r="D119" s="103">
        <v>0</v>
      </c>
      <c r="E119" s="103">
        <v>12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</row>
    <row r="120" spans="1:19" s="26" customFormat="1" ht="18.75" customHeight="1">
      <c r="A120" s="618" t="s">
        <v>23</v>
      </c>
      <c r="B120" s="619"/>
      <c r="C120" s="103">
        <v>1</v>
      </c>
      <c r="D120" s="103">
        <v>0</v>
      </c>
      <c r="E120" s="103">
        <v>1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</row>
    <row r="121" spans="1:19" s="26" customFormat="1" ht="18.75" customHeight="1">
      <c r="A121" s="618" t="s">
        <v>24</v>
      </c>
      <c r="B121" s="619"/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</row>
    <row r="122" spans="1:19" s="26" customFormat="1" ht="18.75" customHeight="1">
      <c r="A122" s="618" t="s">
        <v>25</v>
      </c>
      <c r="B122" s="619"/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</row>
    <row r="123" spans="1:19" s="26" customFormat="1" ht="27" customHeight="1">
      <c r="A123" s="618" t="s">
        <v>26</v>
      </c>
      <c r="B123" s="619"/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</row>
    <row r="124" spans="1:19" s="26" customFormat="1" ht="18.75" customHeight="1">
      <c r="A124" s="618" t="s">
        <v>27</v>
      </c>
      <c r="B124" s="619"/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</row>
    <row r="125" spans="1:19" s="26" customFormat="1" ht="18.75" customHeight="1">
      <c r="A125" s="618" t="s">
        <v>28</v>
      </c>
      <c r="B125" s="619"/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</row>
    <row r="126" spans="1:19" s="26" customFormat="1" ht="18.75" customHeight="1">
      <c r="A126" s="618" t="s">
        <v>29</v>
      </c>
      <c r="B126" s="619"/>
      <c r="C126" s="103">
        <v>1</v>
      </c>
      <c r="D126" s="103">
        <v>0</v>
      </c>
      <c r="E126" s="103">
        <v>1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</row>
    <row r="127" spans="1:19" s="26" customFormat="1" ht="18.75" customHeight="1">
      <c r="A127" s="618" t="s">
        <v>30</v>
      </c>
      <c r="B127" s="619"/>
      <c r="C127" s="103">
        <v>23</v>
      </c>
      <c r="D127" s="103">
        <v>0</v>
      </c>
      <c r="E127" s="103">
        <v>6</v>
      </c>
      <c r="F127" s="103">
        <v>17</v>
      </c>
      <c r="G127" s="103">
        <v>0</v>
      </c>
      <c r="H127" s="103">
        <v>0</v>
      </c>
      <c r="I127" s="103">
        <v>17</v>
      </c>
      <c r="J127" s="103">
        <v>0</v>
      </c>
      <c r="K127" s="103">
        <v>17</v>
      </c>
      <c r="L127" s="103">
        <v>0</v>
      </c>
      <c r="M127" s="103">
        <v>17</v>
      </c>
      <c r="N127" s="103">
        <v>0</v>
      </c>
      <c r="O127" s="103">
        <v>17</v>
      </c>
      <c r="P127" s="103">
        <v>0</v>
      </c>
      <c r="Q127" s="103">
        <v>1</v>
      </c>
      <c r="R127" s="103">
        <v>0</v>
      </c>
      <c r="S127" s="103">
        <v>16</v>
      </c>
    </row>
    <row r="128" spans="1:19" s="26" customFormat="1" ht="26.25" customHeight="1">
      <c r="A128" s="618" t="s">
        <v>31</v>
      </c>
      <c r="B128" s="619"/>
      <c r="C128" s="103">
        <v>3</v>
      </c>
      <c r="D128" s="103">
        <v>0</v>
      </c>
      <c r="E128" s="103">
        <v>3</v>
      </c>
      <c r="F128" s="103"/>
      <c r="G128" s="103">
        <v>0</v>
      </c>
      <c r="H128" s="103">
        <v>0</v>
      </c>
      <c r="I128" s="103"/>
      <c r="J128" s="103">
        <v>0</v>
      </c>
      <c r="K128" s="103"/>
      <c r="L128" s="103">
        <v>0</v>
      </c>
      <c r="M128" s="103">
        <v>0</v>
      </c>
      <c r="N128" s="103">
        <v>0</v>
      </c>
      <c r="O128" s="103"/>
      <c r="P128" s="103">
        <v>0</v>
      </c>
      <c r="Q128" s="103"/>
      <c r="R128" s="103">
        <v>0</v>
      </c>
      <c r="S128" s="103">
        <v>0</v>
      </c>
    </row>
    <row r="129" spans="1:19" s="26" customFormat="1" ht="18.75" customHeight="1">
      <c r="A129" s="618" t="s">
        <v>32</v>
      </c>
      <c r="B129" s="619"/>
      <c r="C129" s="103">
        <v>1</v>
      </c>
      <c r="D129" s="103">
        <v>0</v>
      </c>
      <c r="E129" s="103">
        <v>1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</row>
    <row r="130" spans="1:19" s="26" customFormat="1" ht="18.75" customHeight="1">
      <c r="A130" s="102" t="s">
        <v>33</v>
      </c>
      <c r="B130" s="102"/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</row>
    <row r="131" spans="1:19" s="26" customFormat="1" ht="18.75" customHeight="1">
      <c r="A131" s="618" t="s">
        <v>34</v>
      </c>
      <c r="B131" s="619"/>
      <c r="C131" s="103">
        <v>1</v>
      </c>
      <c r="D131" s="103">
        <v>0</v>
      </c>
      <c r="E131" s="103">
        <v>0</v>
      </c>
      <c r="F131" s="103">
        <v>1</v>
      </c>
      <c r="G131" s="103">
        <v>0</v>
      </c>
      <c r="H131" s="103">
        <v>0</v>
      </c>
      <c r="I131" s="103">
        <v>1</v>
      </c>
      <c r="J131" s="103">
        <v>0</v>
      </c>
      <c r="K131" s="103">
        <v>1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</row>
    <row r="132" spans="1:19" s="26" customFormat="1" ht="18.75" customHeight="1">
      <c r="A132" s="618" t="s">
        <v>35</v>
      </c>
      <c r="B132" s="619"/>
      <c r="C132" s="103"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</row>
    <row r="133" spans="1:19" s="26" customFormat="1" ht="18.75" customHeight="1">
      <c r="A133" s="618" t="s">
        <v>36</v>
      </c>
      <c r="B133" s="619"/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</row>
    <row r="134" spans="1:19" s="26" customFormat="1" ht="24.75" customHeight="1">
      <c r="A134" s="618" t="s">
        <v>37</v>
      </c>
      <c r="B134" s="619"/>
      <c r="C134" s="103">
        <v>0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</row>
    <row r="135" spans="1:19" s="26" customFormat="1" ht="18.75" customHeight="1">
      <c r="A135" s="618" t="s">
        <v>38</v>
      </c>
      <c r="B135" s="619"/>
      <c r="C135" s="103">
        <v>2</v>
      </c>
      <c r="D135" s="103">
        <v>0</v>
      </c>
      <c r="E135" s="103">
        <v>2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</row>
    <row r="136" spans="1:19" s="26" customFormat="1" ht="24" customHeight="1">
      <c r="A136" s="618" t="s">
        <v>39</v>
      </c>
      <c r="B136" s="619"/>
      <c r="C136" s="103">
        <v>7</v>
      </c>
      <c r="D136" s="103">
        <v>0</v>
      </c>
      <c r="E136" s="103">
        <v>0</v>
      </c>
      <c r="F136" s="103">
        <v>7</v>
      </c>
      <c r="G136" s="103">
        <v>0</v>
      </c>
      <c r="H136" s="103">
        <v>0</v>
      </c>
      <c r="I136" s="103">
        <v>7</v>
      </c>
      <c r="J136" s="103">
        <v>0</v>
      </c>
      <c r="K136" s="103">
        <v>7</v>
      </c>
      <c r="L136" s="103">
        <v>0</v>
      </c>
      <c r="M136" s="103">
        <v>0</v>
      </c>
      <c r="N136" s="103">
        <v>0</v>
      </c>
      <c r="O136" s="103">
        <v>7</v>
      </c>
      <c r="P136" s="103">
        <v>0</v>
      </c>
      <c r="Q136" s="103">
        <v>7</v>
      </c>
      <c r="R136" s="103">
        <v>0</v>
      </c>
      <c r="S136" s="103">
        <v>0</v>
      </c>
    </row>
    <row r="137" spans="1:19" s="26" customFormat="1" ht="26.25" customHeight="1">
      <c r="A137" s="618" t="s">
        <v>790</v>
      </c>
      <c r="B137" s="619"/>
      <c r="C137" s="103">
        <v>1</v>
      </c>
      <c r="D137" s="103">
        <v>0</v>
      </c>
      <c r="E137" s="103">
        <v>0</v>
      </c>
      <c r="F137" s="103">
        <v>1</v>
      </c>
      <c r="G137" s="103">
        <v>0</v>
      </c>
      <c r="H137" s="103">
        <v>0</v>
      </c>
      <c r="I137" s="103">
        <v>1</v>
      </c>
      <c r="J137" s="103">
        <v>0</v>
      </c>
      <c r="K137" s="103">
        <v>1</v>
      </c>
      <c r="L137" s="103">
        <v>0</v>
      </c>
      <c r="M137" s="103">
        <v>0</v>
      </c>
      <c r="N137" s="103">
        <v>0</v>
      </c>
      <c r="O137" s="103">
        <v>1</v>
      </c>
      <c r="P137" s="103">
        <v>0</v>
      </c>
      <c r="Q137" s="103">
        <v>1</v>
      </c>
      <c r="R137" s="103">
        <v>0</v>
      </c>
      <c r="S137" s="103">
        <v>0</v>
      </c>
    </row>
    <row r="138" spans="1:19" s="26" customFormat="1" ht="26.25" customHeight="1">
      <c r="A138" s="618" t="s">
        <v>40</v>
      </c>
      <c r="B138" s="619"/>
      <c r="C138" s="103">
        <v>9</v>
      </c>
      <c r="D138" s="103">
        <v>0</v>
      </c>
      <c r="E138" s="103">
        <v>7</v>
      </c>
      <c r="F138" s="103">
        <v>2</v>
      </c>
      <c r="G138" s="103">
        <v>0</v>
      </c>
      <c r="H138" s="103">
        <v>0</v>
      </c>
      <c r="I138" s="103">
        <v>2</v>
      </c>
      <c r="J138" s="103">
        <v>1</v>
      </c>
      <c r="K138" s="103">
        <v>1</v>
      </c>
      <c r="L138" s="103">
        <v>0</v>
      </c>
      <c r="M138" s="103">
        <v>0</v>
      </c>
      <c r="N138" s="103">
        <v>0</v>
      </c>
      <c r="O138" s="103">
        <v>1</v>
      </c>
      <c r="P138" s="103">
        <v>2</v>
      </c>
      <c r="Q138" s="103">
        <v>1</v>
      </c>
      <c r="R138" s="103">
        <v>0</v>
      </c>
      <c r="S138" s="103">
        <v>0</v>
      </c>
    </row>
    <row r="139" spans="1:19" s="26" customFormat="1" ht="36" customHeight="1">
      <c r="A139" s="618" t="s">
        <v>41</v>
      </c>
      <c r="B139" s="619"/>
      <c r="C139" s="34">
        <v>3</v>
      </c>
      <c r="D139" s="34"/>
      <c r="E139" s="34">
        <v>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6"/>
    </row>
    <row r="140" spans="1:19" ht="66" customHeight="1">
      <c r="A140" s="30" t="s">
        <v>674</v>
      </c>
      <c r="B140" s="31" t="s">
        <v>3</v>
      </c>
      <c r="C140" s="33" t="s">
        <v>613</v>
      </c>
      <c r="D140" s="33" t="s">
        <v>613</v>
      </c>
      <c r="E140" s="33" t="s">
        <v>613</v>
      </c>
      <c r="F140" s="33" t="s">
        <v>613</v>
      </c>
      <c r="G140" s="33" t="s">
        <v>613</v>
      </c>
      <c r="H140" s="32"/>
      <c r="I140" s="40">
        <f>IF(H140=(J140+K140),(J140+K140),"`ОШ!`")</f>
        <v>0</v>
      </c>
      <c r="J140" s="40"/>
      <c r="K140" s="32"/>
      <c r="L140" s="32"/>
      <c r="M140" s="32"/>
      <c r="N140" s="33" t="s">
        <v>613</v>
      </c>
      <c r="O140" s="32">
        <f>Q140+R140+S140</f>
        <v>0</v>
      </c>
      <c r="P140" s="32"/>
      <c r="Q140" s="32"/>
      <c r="R140" s="32"/>
      <c r="S140" s="32"/>
    </row>
    <row r="141" spans="1:19" s="26" customFormat="1" ht="39" customHeight="1">
      <c r="A141" s="618" t="s">
        <v>41</v>
      </c>
      <c r="B141" s="619"/>
      <c r="C141" s="35" t="s">
        <v>613</v>
      </c>
      <c r="D141" s="35" t="s">
        <v>613</v>
      </c>
      <c r="E141" s="35" t="s">
        <v>613</v>
      </c>
      <c r="F141" s="35" t="s">
        <v>613</v>
      </c>
      <c r="G141" s="35" t="s">
        <v>613</v>
      </c>
      <c r="H141" s="36"/>
      <c r="I141" s="36"/>
      <c r="J141" s="36"/>
      <c r="K141" s="36"/>
      <c r="L141" s="36"/>
      <c r="M141" s="36"/>
      <c r="N141" s="37" t="s">
        <v>613</v>
      </c>
      <c r="O141" s="36"/>
      <c r="P141" s="36"/>
      <c r="Q141" s="36"/>
      <c r="R141" s="36"/>
      <c r="S141" s="36"/>
    </row>
    <row r="142" spans="1:19" s="27" customFormat="1" ht="177" customHeight="1">
      <c r="A142" s="30" t="s">
        <v>676</v>
      </c>
      <c r="B142" s="31" t="s">
        <v>277</v>
      </c>
      <c r="C142" s="32">
        <f>IF((E142+F142)=SUM(C143:C166),SUM(C143:C166),"`ОШ!`")</f>
        <v>0</v>
      </c>
      <c r="D142" s="33" t="s">
        <v>613</v>
      </c>
      <c r="E142" s="32">
        <f>SUM(E143:E166)</f>
        <v>0</v>
      </c>
      <c r="F142" s="32">
        <f>SUM(F143:F166)</f>
        <v>0</v>
      </c>
      <c r="G142" s="33" t="s">
        <v>613</v>
      </c>
      <c r="H142" s="32">
        <f>SUM(H143:H166)</f>
        <v>0</v>
      </c>
      <c r="I142" s="32">
        <f>IF(AND(F142+H142=SUM(I143:I166),J142+K142=SUM(I143:I166)),SUM(I143:I166),"`ОШ!`")</f>
        <v>0</v>
      </c>
      <c r="J142" s="32">
        <f>SUM(J143:J166)</f>
        <v>0</v>
      </c>
      <c r="K142" s="32">
        <f>SUM(K143:K166)</f>
        <v>0</v>
      </c>
      <c r="L142" s="32">
        <f>SUM(L143:L166)</f>
        <v>0</v>
      </c>
      <c r="M142" s="32">
        <f>SUM(M143:M166)</f>
        <v>0</v>
      </c>
      <c r="N142" s="32">
        <f>SUM(N143:N166)</f>
        <v>0</v>
      </c>
      <c r="O142" s="32">
        <f>IF((Q142+R142+S142)=SUM(O143:O166),SUM(O143:O166),"`ОШИБКА!`")</f>
        <v>0</v>
      </c>
      <c r="P142" s="32">
        <f>SUM(P143:P166)</f>
        <v>0</v>
      </c>
      <c r="Q142" s="32">
        <f>SUM(Q143:Q166)</f>
        <v>0</v>
      </c>
      <c r="R142" s="32">
        <f>SUM(R143:R166)</f>
        <v>0</v>
      </c>
      <c r="S142" s="32">
        <f>SUM(S143:S166)</f>
        <v>0</v>
      </c>
    </row>
    <row r="143" spans="1:19" s="26" customFormat="1" ht="17.25" customHeight="1">
      <c r="A143" s="618" t="s">
        <v>18</v>
      </c>
      <c r="B143" s="619"/>
      <c r="C143" s="36">
        <v>0</v>
      </c>
      <c r="D143" s="35">
        <v>0</v>
      </c>
      <c r="E143" s="36">
        <v>0</v>
      </c>
      <c r="F143" s="36">
        <v>0</v>
      </c>
      <c r="G143" s="35">
        <v>0</v>
      </c>
      <c r="H143" s="36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6">
        <v>0</v>
      </c>
    </row>
    <row r="144" spans="1:19" s="26" customFormat="1" ht="17.25" customHeight="1">
      <c r="A144" s="618" t="s">
        <v>19</v>
      </c>
      <c r="B144" s="619"/>
      <c r="C144" s="36">
        <v>0</v>
      </c>
      <c r="D144" s="35">
        <v>0</v>
      </c>
      <c r="E144" s="36">
        <v>0</v>
      </c>
      <c r="F144" s="36">
        <v>0</v>
      </c>
      <c r="G144" s="35">
        <v>0</v>
      </c>
      <c r="H144" s="36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6">
        <v>0</v>
      </c>
    </row>
    <row r="145" spans="1:19" s="26" customFormat="1" ht="17.25" customHeight="1">
      <c r="A145" s="618" t="s">
        <v>20</v>
      </c>
      <c r="B145" s="619"/>
      <c r="C145" s="36">
        <v>0</v>
      </c>
      <c r="D145" s="35">
        <v>0</v>
      </c>
      <c r="E145" s="36">
        <v>0</v>
      </c>
      <c r="F145" s="36">
        <v>0</v>
      </c>
      <c r="G145" s="35">
        <v>0</v>
      </c>
      <c r="H145" s="36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6">
        <v>0</v>
      </c>
    </row>
    <row r="146" spans="1:19" s="26" customFormat="1" ht="17.25" customHeight="1">
      <c r="A146" s="618" t="s">
        <v>21</v>
      </c>
      <c r="B146" s="619"/>
      <c r="C146" s="36">
        <v>0</v>
      </c>
      <c r="D146" s="35">
        <v>0</v>
      </c>
      <c r="E146" s="36">
        <v>0</v>
      </c>
      <c r="F146" s="36">
        <v>0</v>
      </c>
      <c r="G146" s="35">
        <v>0</v>
      </c>
      <c r="H146" s="36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6">
        <v>0</v>
      </c>
    </row>
    <row r="147" spans="1:19" ht="16.5" customHeight="1">
      <c r="A147" s="618" t="s">
        <v>22</v>
      </c>
      <c r="B147" s="619"/>
      <c r="C147" s="105">
        <v>0</v>
      </c>
      <c r="D147" s="35">
        <v>0</v>
      </c>
      <c r="E147" s="105">
        <v>0</v>
      </c>
      <c r="F147" s="105">
        <v>0</v>
      </c>
      <c r="G147" s="35">
        <v>0</v>
      </c>
      <c r="H147" s="105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</row>
    <row r="148" spans="1:19" ht="16.5" customHeight="1">
      <c r="A148" s="618" t="s">
        <v>23</v>
      </c>
      <c r="B148" s="619"/>
      <c r="C148" s="105">
        <v>0</v>
      </c>
      <c r="D148" s="35">
        <v>0</v>
      </c>
      <c r="E148" s="105">
        <v>0</v>
      </c>
      <c r="F148" s="105">
        <v>0</v>
      </c>
      <c r="G148" s="35">
        <v>0</v>
      </c>
      <c r="H148" s="105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</row>
    <row r="149" spans="1:19" ht="16.5" customHeight="1">
      <c r="A149" s="618" t="s">
        <v>24</v>
      </c>
      <c r="B149" s="619"/>
      <c r="C149" s="105">
        <v>0</v>
      </c>
      <c r="D149" s="35">
        <v>0</v>
      </c>
      <c r="E149" s="105">
        <v>0</v>
      </c>
      <c r="F149" s="105">
        <v>0</v>
      </c>
      <c r="G149" s="35">
        <v>0</v>
      </c>
      <c r="H149" s="105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</row>
    <row r="150" spans="1:19" ht="16.5" customHeight="1">
      <c r="A150" s="618" t="s">
        <v>25</v>
      </c>
      <c r="B150" s="619"/>
      <c r="C150" s="105">
        <v>0</v>
      </c>
      <c r="D150" s="35">
        <v>0</v>
      </c>
      <c r="E150" s="105">
        <v>0</v>
      </c>
      <c r="F150" s="105">
        <v>0</v>
      </c>
      <c r="G150" s="35">
        <v>0</v>
      </c>
      <c r="H150" s="105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</row>
    <row r="151" spans="1:19" ht="28.5" customHeight="1">
      <c r="A151" s="618" t="s">
        <v>26</v>
      </c>
      <c r="B151" s="619"/>
      <c r="C151" s="105">
        <v>0</v>
      </c>
      <c r="D151" s="35">
        <v>0</v>
      </c>
      <c r="E151" s="105">
        <v>0</v>
      </c>
      <c r="F151" s="105">
        <v>0</v>
      </c>
      <c r="G151" s="35">
        <v>0</v>
      </c>
      <c r="H151" s="105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0</v>
      </c>
      <c r="R151" s="104">
        <v>0</v>
      </c>
      <c r="S151" s="104">
        <v>0</v>
      </c>
    </row>
    <row r="152" spans="1:19" ht="16.5" customHeight="1">
      <c r="A152" s="618" t="s">
        <v>27</v>
      </c>
      <c r="B152" s="619"/>
      <c r="C152" s="105">
        <v>0</v>
      </c>
      <c r="D152" s="35">
        <v>0</v>
      </c>
      <c r="E152" s="105">
        <v>0</v>
      </c>
      <c r="F152" s="105">
        <v>0</v>
      </c>
      <c r="G152" s="35">
        <v>0</v>
      </c>
      <c r="H152" s="105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0</v>
      </c>
      <c r="S152" s="104">
        <v>0</v>
      </c>
    </row>
    <row r="153" spans="1:19" ht="16.5" customHeight="1">
      <c r="A153" s="618" t="s">
        <v>28</v>
      </c>
      <c r="B153" s="619"/>
      <c r="C153" s="105">
        <v>0</v>
      </c>
      <c r="D153" s="35">
        <v>0</v>
      </c>
      <c r="E153" s="105">
        <v>0</v>
      </c>
      <c r="F153" s="105">
        <v>0</v>
      </c>
      <c r="G153" s="35">
        <v>0</v>
      </c>
      <c r="H153" s="105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0</v>
      </c>
      <c r="S153" s="104">
        <v>0</v>
      </c>
    </row>
    <row r="154" spans="1:19" ht="16.5" customHeight="1">
      <c r="A154" s="618" t="s">
        <v>29</v>
      </c>
      <c r="B154" s="619"/>
      <c r="C154" s="105">
        <v>0</v>
      </c>
      <c r="D154" s="35">
        <v>0</v>
      </c>
      <c r="E154" s="105">
        <v>0</v>
      </c>
      <c r="F154" s="105">
        <v>0</v>
      </c>
      <c r="G154" s="35">
        <v>0</v>
      </c>
      <c r="H154" s="105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0</v>
      </c>
      <c r="R154" s="104">
        <v>0</v>
      </c>
      <c r="S154" s="104">
        <v>0</v>
      </c>
    </row>
    <row r="155" spans="1:19" ht="24" customHeight="1">
      <c r="A155" s="618" t="s">
        <v>30</v>
      </c>
      <c r="B155" s="619"/>
      <c r="C155" s="105">
        <v>0</v>
      </c>
      <c r="D155" s="35">
        <v>0</v>
      </c>
      <c r="E155" s="105">
        <v>0</v>
      </c>
      <c r="F155" s="105">
        <v>0</v>
      </c>
      <c r="G155" s="35">
        <v>0</v>
      </c>
      <c r="H155" s="105">
        <v>0</v>
      </c>
      <c r="I155" s="104">
        <v>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0</v>
      </c>
      <c r="R155" s="104">
        <v>0</v>
      </c>
      <c r="S155" s="104">
        <v>0</v>
      </c>
    </row>
    <row r="156" spans="1:19" ht="26.25" customHeight="1">
      <c r="A156" s="618" t="s">
        <v>31</v>
      </c>
      <c r="B156" s="619"/>
      <c r="C156" s="105">
        <v>0</v>
      </c>
      <c r="D156" s="35">
        <v>0</v>
      </c>
      <c r="E156" s="105">
        <v>0</v>
      </c>
      <c r="F156" s="105">
        <v>0</v>
      </c>
      <c r="G156" s="35">
        <v>0</v>
      </c>
      <c r="H156" s="105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0</v>
      </c>
      <c r="R156" s="104">
        <v>0</v>
      </c>
      <c r="S156" s="104">
        <v>0</v>
      </c>
    </row>
    <row r="157" spans="1:19" ht="16.5" customHeight="1">
      <c r="A157" s="618" t="s">
        <v>32</v>
      </c>
      <c r="B157" s="619"/>
      <c r="C157" s="105">
        <v>0</v>
      </c>
      <c r="D157" s="35">
        <v>0</v>
      </c>
      <c r="E157" s="105">
        <v>0</v>
      </c>
      <c r="F157" s="105">
        <v>0</v>
      </c>
      <c r="G157" s="35">
        <v>0</v>
      </c>
      <c r="H157" s="105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0</v>
      </c>
      <c r="R157" s="104">
        <v>0</v>
      </c>
      <c r="S157" s="104">
        <v>0</v>
      </c>
    </row>
    <row r="158" spans="1:19" ht="16.5" customHeight="1">
      <c r="A158" s="102" t="s">
        <v>33</v>
      </c>
      <c r="B158" s="102"/>
      <c r="C158" s="105">
        <v>0</v>
      </c>
      <c r="D158" s="35">
        <v>0</v>
      </c>
      <c r="E158" s="105">
        <v>0</v>
      </c>
      <c r="F158" s="105">
        <v>0</v>
      </c>
      <c r="G158" s="35">
        <v>0</v>
      </c>
      <c r="H158" s="105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0</v>
      </c>
      <c r="R158" s="104">
        <v>0</v>
      </c>
      <c r="S158" s="104">
        <v>0</v>
      </c>
    </row>
    <row r="159" spans="1:19" ht="24" customHeight="1">
      <c r="A159" s="618" t="s">
        <v>34</v>
      </c>
      <c r="B159" s="619"/>
      <c r="C159" s="105">
        <v>0</v>
      </c>
      <c r="D159" s="35">
        <v>0</v>
      </c>
      <c r="E159" s="105">
        <v>0</v>
      </c>
      <c r="F159" s="105">
        <v>0</v>
      </c>
      <c r="G159" s="35">
        <v>0</v>
      </c>
      <c r="H159" s="105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0</v>
      </c>
      <c r="S159" s="104">
        <v>0</v>
      </c>
    </row>
    <row r="160" spans="1:19" ht="16.5" customHeight="1">
      <c r="A160" s="618" t="s">
        <v>35</v>
      </c>
      <c r="B160" s="619"/>
      <c r="C160" s="105">
        <v>0</v>
      </c>
      <c r="D160" s="35">
        <v>0</v>
      </c>
      <c r="E160" s="105">
        <v>0</v>
      </c>
      <c r="F160" s="105">
        <v>0</v>
      </c>
      <c r="G160" s="35">
        <v>0</v>
      </c>
      <c r="H160" s="105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0</v>
      </c>
      <c r="S160" s="104">
        <v>0</v>
      </c>
    </row>
    <row r="161" spans="1:19" ht="16.5" customHeight="1">
      <c r="A161" s="618" t="s">
        <v>36</v>
      </c>
      <c r="B161" s="619"/>
      <c r="C161" s="105">
        <v>0</v>
      </c>
      <c r="D161" s="35">
        <v>0</v>
      </c>
      <c r="E161" s="105">
        <v>0</v>
      </c>
      <c r="F161" s="105">
        <v>0</v>
      </c>
      <c r="G161" s="35">
        <v>0</v>
      </c>
      <c r="H161" s="105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0</v>
      </c>
      <c r="R161" s="104">
        <v>0</v>
      </c>
      <c r="S161" s="104">
        <v>0</v>
      </c>
    </row>
    <row r="162" spans="1:19" ht="29.25" customHeight="1">
      <c r="A162" s="618" t="s">
        <v>37</v>
      </c>
      <c r="B162" s="619"/>
      <c r="C162" s="105">
        <v>0</v>
      </c>
      <c r="D162" s="35">
        <v>0</v>
      </c>
      <c r="E162" s="105">
        <v>0</v>
      </c>
      <c r="F162" s="105">
        <v>0</v>
      </c>
      <c r="G162" s="35">
        <v>0</v>
      </c>
      <c r="H162" s="105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0</v>
      </c>
      <c r="R162" s="104">
        <v>0</v>
      </c>
      <c r="S162" s="104">
        <v>0</v>
      </c>
    </row>
    <row r="163" spans="1:19" ht="16.5" customHeight="1">
      <c r="A163" s="618" t="s">
        <v>38</v>
      </c>
      <c r="B163" s="619"/>
      <c r="C163" s="105">
        <v>0</v>
      </c>
      <c r="D163" s="35">
        <v>0</v>
      </c>
      <c r="E163" s="105">
        <v>0</v>
      </c>
      <c r="F163" s="105">
        <v>0</v>
      </c>
      <c r="G163" s="35">
        <v>0</v>
      </c>
      <c r="H163" s="105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0</v>
      </c>
      <c r="R163" s="104">
        <v>0</v>
      </c>
      <c r="S163" s="104">
        <v>0</v>
      </c>
    </row>
    <row r="164" spans="1:19" ht="26.25" customHeight="1">
      <c r="A164" s="618" t="s">
        <v>39</v>
      </c>
      <c r="B164" s="619"/>
      <c r="C164" s="105">
        <v>0</v>
      </c>
      <c r="D164" s="35">
        <v>0</v>
      </c>
      <c r="E164" s="105">
        <v>0</v>
      </c>
      <c r="F164" s="105">
        <v>0</v>
      </c>
      <c r="G164" s="35">
        <v>0</v>
      </c>
      <c r="H164" s="105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0</v>
      </c>
      <c r="R164" s="104">
        <v>0</v>
      </c>
      <c r="S164" s="104">
        <v>0</v>
      </c>
    </row>
    <row r="165" spans="1:19" ht="26.25" customHeight="1">
      <c r="A165" s="618" t="s">
        <v>790</v>
      </c>
      <c r="B165" s="619"/>
      <c r="C165" s="105">
        <v>0</v>
      </c>
      <c r="D165" s="35">
        <v>0</v>
      </c>
      <c r="E165" s="105">
        <v>0</v>
      </c>
      <c r="F165" s="105">
        <v>0</v>
      </c>
      <c r="G165" s="35">
        <v>0</v>
      </c>
      <c r="H165" s="105">
        <v>0</v>
      </c>
      <c r="I165" s="104">
        <v>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0</v>
      </c>
      <c r="R165" s="104">
        <v>0</v>
      </c>
      <c r="S165" s="104">
        <v>0</v>
      </c>
    </row>
    <row r="166" spans="1:19" ht="25.5" customHeight="1">
      <c r="A166" s="618" t="s">
        <v>40</v>
      </c>
      <c r="B166" s="619"/>
      <c r="C166" s="105">
        <v>0</v>
      </c>
      <c r="D166" s="35">
        <v>0</v>
      </c>
      <c r="E166" s="105">
        <v>0</v>
      </c>
      <c r="F166" s="105">
        <v>0</v>
      </c>
      <c r="G166" s="35">
        <v>0</v>
      </c>
      <c r="H166" s="105">
        <v>0</v>
      </c>
      <c r="I166" s="104">
        <v>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0</v>
      </c>
      <c r="R166" s="104">
        <v>0</v>
      </c>
      <c r="S166" s="104">
        <v>0</v>
      </c>
    </row>
    <row r="167" spans="1:19" s="26" customFormat="1" ht="38.25" customHeight="1">
      <c r="A167" s="618" t="s">
        <v>41</v>
      </c>
      <c r="B167" s="619"/>
      <c r="C167" s="36"/>
      <c r="D167" s="35" t="s">
        <v>613</v>
      </c>
      <c r="E167" s="36"/>
      <c r="F167" s="36"/>
      <c r="G167" s="35" t="s">
        <v>613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09.5" customHeight="1">
      <c r="A168" s="30" t="s">
        <v>677</v>
      </c>
      <c r="B168" s="31" t="s">
        <v>4</v>
      </c>
      <c r="C168" s="32">
        <f>IF((E168+F168)=SUM(C169:C192),SUM(C169:C192),"`ОШ!`")</f>
        <v>0</v>
      </c>
      <c r="D168" s="33" t="s">
        <v>613</v>
      </c>
      <c r="E168" s="32">
        <f>SUM(E169:E192)</f>
        <v>0</v>
      </c>
      <c r="F168" s="32">
        <f>SUM(F169:F192)</f>
        <v>0</v>
      </c>
      <c r="G168" s="33" t="s">
        <v>613</v>
      </c>
      <c r="H168" s="32">
        <f>SUM(H169:H192)</f>
        <v>0</v>
      </c>
      <c r="I168" s="32">
        <f>IF(AND(F168+H168=SUM(I169:I192),J168+K168=SUM(I169:I192)),SUM(I169:I192),"`ОШ!`")</f>
        <v>0</v>
      </c>
      <c r="J168" s="32">
        <f>SUM(J169:J192)</f>
        <v>0</v>
      </c>
      <c r="K168" s="32">
        <f>SUM(K169:K192)</f>
        <v>0</v>
      </c>
      <c r="L168" s="32">
        <f>SUM(L169:L192)</f>
        <v>0</v>
      </c>
      <c r="M168" s="32">
        <f>SUM(M169:M192)</f>
        <v>0</v>
      </c>
      <c r="N168" s="32">
        <f>SUM(N169:N192)</f>
        <v>0</v>
      </c>
      <c r="O168" s="32">
        <f>IF((Q168+R168+S168)=SUM(O169:O192),SUM(O169:O192),"`ОШИБКА!`")</f>
        <v>0</v>
      </c>
      <c r="P168" s="32">
        <f>SUM(P169:P192)</f>
        <v>0</v>
      </c>
      <c r="Q168" s="32">
        <f>SUM(Q169:Q192)</f>
        <v>0</v>
      </c>
      <c r="R168" s="32">
        <f>SUM(R169:R192)</f>
        <v>0</v>
      </c>
      <c r="S168" s="32">
        <f>SUM(S169:S192)</f>
        <v>0</v>
      </c>
    </row>
    <row r="169" spans="1:19" s="26" customFormat="1" ht="19.5" customHeight="1">
      <c r="A169" s="618" t="s">
        <v>18</v>
      </c>
      <c r="B169" s="619"/>
      <c r="C169" s="36">
        <v>0</v>
      </c>
      <c r="D169" s="35">
        <v>0</v>
      </c>
      <c r="E169" s="36">
        <v>0</v>
      </c>
      <c r="F169" s="36">
        <v>0</v>
      </c>
      <c r="G169" s="35">
        <v>0</v>
      </c>
      <c r="H169" s="36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6">
        <v>0</v>
      </c>
    </row>
    <row r="170" spans="1:19" s="26" customFormat="1" ht="19.5" customHeight="1">
      <c r="A170" s="618" t="s">
        <v>19</v>
      </c>
      <c r="B170" s="619"/>
      <c r="C170" s="36">
        <v>0</v>
      </c>
      <c r="D170" s="35">
        <v>0</v>
      </c>
      <c r="E170" s="36">
        <v>0</v>
      </c>
      <c r="F170" s="36">
        <v>0</v>
      </c>
      <c r="G170" s="35">
        <v>0</v>
      </c>
      <c r="H170" s="36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6">
        <v>0</v>
      </c>
    </row>
    <row r="171" spans="1:19" s="26" customFormat="1" ht="19.5" customHeight="1">
      <c r="A171" s="618" t="s">
        <v>20</v>
      </c>
      <c r="B171" s="619"/>
      <c r="C171" s="36">
        <v>0</v>
      </c>
      <c r="D171" s="35">
        <v>0</v>
      </c>
      <c r="E171" s="36">
        <v>0</v>
      </c>
      <c r="F171" s="36">
        <v>0</v>
      </c>
      <c r="G171" s="35">
        <v>0</v>
      </c>
      <c r="H171" s="36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6">
        <v>0</v>
      </c>
    </row>
    <row r="172" spans="1:19" s="26" customFormat="1" ht="19.5" customHeight="1">
      <c r="A172" s="618" t="s">
        <v>21</v>
      </c>
      <c r="B172" s="619"/>
      <c r="C172" s="36">
        <v>0</v>
      </c>
      <c r="D172" s="35">
        <v>0</v>
      </c>
      <c r="E172" s="36">
        <v>0</v>
      </c>
      <c r="F172" s="36">
        <v>0</v>
      </c>
      <c r="G172" s="35">
        <v>0</v>
      </c>
      <c r="H172" s="36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6">
        <v>0</v>
      </c>
    </row>
    <row r="173" spans="1:19" ht="18.75" customHeight="1">
      <c r="A173" s="618" t="s">
        <v>22</v>
      </c>
      <c r="B173" s="619"/>
      <c r="C173" s="105">
        <v>0</v>
      </c>
      <c r="D173" s="35">
        <v>0</v>
      </c>
      <c r="E173" s="105">
        <v>0</v>
      </c>
      <c r="F173" s="105">
        <v>0</v>
      </c>
      <c r="G173" s="35">
        <v>0</v>
      </c>
      <c r="H173" s="105">
        <v>0</v>
      </c>
      <c r="I173" s="104">
        <v>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0</v>
      </c>
      <c r="R173" s="104">
        <v>0</v>
      </c>
      <c r="S173" s="104">
        <v>0</v>
      </c>
    </row>
    <row r="174" spans="1:19" ht="18.75" customHeight="1">
      <c r="A174" s="618" t="s">
        <v>23</v>
      </c>
      <c r="B174" s="619"/>
      <c r="C174" s="105">
        <v>0</v>
      </c>
      <c r="D174" s="35">
        <v>0</v>
      </c>
      <c r="E174" s="105">
        <v>0</v>
      </c>
      <c r="F174" s="105">
        <v>0</v>
      </c>
      <c r="G174" s="35">
        <v>0</v>
      </c>
      <c r="H174" s="105">
        <v>0</v>
      </c>
      <c r="I174" s="104">
        <v>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4">
        <v>0</v>
      </c>
      <c r="S174" s="104">
        <v>0</v>
      </c>
    </row>
    <row r="175" spans="1:19" ht="18.75" customHeight="1">
      <c r="A175" s="618" t="s">
        <v>24</v>
      </c>
      <c r="B175" s="619"/>
      <c r="C175" s="105">
        <v>0</v>
      </c>
      <c r="D175" s="35">
        <v>0</v>
      </c>
      <c r="E175" s="105">
        <v>0</v>
      </c>
      <c r="F175" s="105">
        <v>0</v>
      </c>
      <c r="G175" s="35">
        <v>0</v>
      </c>
      <c r="H175" s="105">
        <v>0</v>
      </c>
      <c r="I175" s="104">
        <v>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4">
        <v>0</v>
      </c>
      <c r="S175" s="104">
        <v>0</v>
      </c>
    </row>
    <row r="176" spans="1:19" ht="18.75" customHeight="1">
      <c r="A176" s="618" t="s">
        <v>25</v>
      </c>
      <c r="B176" s="619"/>
      <c r="C176" s="105">
        <v>0</v>
      </c>
      <c r="D176" s="35">
        <v>0</v>
      </c>
      <c r="E176" s="105">
        <v>0</v>
      </c>
      <c r="F176" s="105">
        <v>0</v>
      </c>
      <c r="G176" s="35">
        <v>0</v>
      </c>
      <c r="H176" s="105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0</v>
      </c>
      <c r="S176" s="104">
        <v>0</v>
      </c>
    </row>
    <row r="177" spans="1:19" ht="25.5" customHeight="1">
      <c r="A177" s="618" t="s">
        <v>26</v>
      </c>
      <c r="B177" s="619"/>
      <c r="C177" s="105">
        <v>0</v>
      </c>
      <c r="D177" s="35">
        <v>0</v>
      </c>
      <c r="E177" s="105">
        <v>0</v>
      </c>
      <c r="F177" s="105">
        <v>0</v>
      </c>
      <c r="G177" s="35">
        <v>0</v>
      </c>
      <c r="H177" s="105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0</v>
      </c>
      <c r="R177" s="104">
        <v>0</v>
      </c>
      <c r="S177" s="104">
        <v>0</v>
      </c>
    </row>
    <row r="178" spans="1:19" ht="18.75" customHeight="1">
      <c r="A178" s="618" t="s">
        <v>27</v>
      </c>
      <c r="B178" s="619"/>
      <c r="C178" s="105">
        <v>0</v>
      </c>
      <c r="D178" s="35">
        <v>0</v>
      </c>
      <c r="E178" s="105">
        <v>0</v>
      </c>
      <c r="F178" s="105">
        <v>0</v>
      </c>
      <c r="G178" s="35">
        <v>0</v>
      </c>
      <c r="H178" s="105">
        <v>0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0</v>
      </c>
      <c r="R178" s="104">
        <v>0</v>
      </c>
      <c r="S178" s="104">
        <v>0</v>
      </c>
    </row>
    <row r="179" spans="1:19" ht="18.75" customHeight="1">
      <c r="A179" s="618" t="s">
        <v>28</v>
      </c>
      <c r="B179" s="619"/>
      <c r="C179" s="105">
        <v>0</v>
      </c>
      <c r="D179" s="35">
        <v>0</v>
      </c>
      <c r="E179" s="105">
        <v>0</v>
      </c>
      <c r="F179" s="105">
        <v>0</v>
      </c>
      <c r="G179" s="35">
        <v>0</v>
      </c>
      <c r="H179" s="105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0</v>
      </c>
      <c r="S179" s="104">
        <v>0</v>
      </c>
    </row>
    <row r="180" spans="1:19" ht="18.75" customHeight="1">
      <c r="A180" s="618" t="s">
        <v>29</v>
      </c>
      <c r="B180" s="619"/>
      <c r="C180" s="105">
        <v>0</v>
      </c>
      <c r="D180" s="35">
        <v>0</v>
      </c>
      <c r="E180" s="105">
        <v>0</v>
      </c>
      <c r="F180" s="105">
        <v>0</v>
      </c>
      <c r="G180" s="35">
        <v>0</v>
      </c>
      <c r="H180" s="105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0</v>
      </c>
      <c r="S180" s="104">
        <v>0</v>
      </c>
    </row>
    <row r="181" spans="1:19" ht="27" customHeight="1">
      <c r="A181" s="618" t="s">
        <v>30</v>
      </c>
      <c r="B181" s="619"/>
      <c r="C181" s="105">
        <v>0</v>
      </c>
      <c r="D181" s="35">
        <v>0</v>
      </c>
      <c r="E181" s="105">
        <v>0</v>
      </c>
      <c r="F181" s="105">
        <v>0</v>
      </c>
      <c r="G181" s="35">
        <v>0</v>
      </c>
      <c r="H181" s="105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0</v>
      </c>
      <c r="R181" s="104">
        <v>0</v>
      </c>
      <c r="S181" s="104">
        <v>0</v>
      </c>
    </row>
    <row r="182" spans="1:19" ht="24.75" customHeight="1">
      <c r="A182" s="618" t="s">
        <v>31</v>
      </c>
      <c r="B182" s="619"/>
      <c r="C182" s="105">
        <v>0</v>
      </c>
      <c r="D182" s="35">
        <v>0</v>
      </c>
      <c r="E182" s="105">
        <v>0</v>
      </c>
      <c r="F182" s="105">
        <v>0</v>
      </c>
      <c r="G182" s="35">
        <v>0</v>
      </c>
      <c r="H182" s="105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0</v>
      </c>
      <c r="R182" s="104">
        <v>0</v>
      </c>
      <c r="S182" s="104">
        <v>0</v>
      </c>
    </row>
    <row r="183" spans="1:19" ht="18.75" customHeight="1">
      <c r="A183" s="618" t="s">
        <v>32</v>
      </c>
      <c r="B183" s="619"/>
      <c r="C183" s="105">
        <v>0</v>
      </c>
      <c r="D183" s="35">
        <v>0</v>
      </c>
      <c r="E183" s="105">
        <v>0</v>
      </c>
      <c r="F183" s="105">
        <v>0</v>
      </c>
      <c r="G183" s="35">
        <v>0</v>
      </c>
      <c r="H183" s="105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0</v>
      </c>
      <c r="R183" s="104">
        <v>0</v>
      </c>
      <c r="S183" s="104">
        <v>0</v>
      </c>
    </row>
    <row r="184" spans="1:19" ht="18.75" customHeight="1">
      <c r="A184" s="102" t="s">
        <v>33</v>
      </c>
      <c r="B184" s="102"/>
      <c r="C184" s="105">
        <v>0</v>
      </c>
      <c r="D184" s="35">
        <v>0</v>
      </c>
      <c r="E184" s="105">
        <v>0</v>
      </c>
      <c r="F184" s="105">
        <v>0</v>
      </c>
      <c r="G184" s="35">
        <v>0</v>
      </c>
      <c r="H184" s="105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0</v>
      </c>
      <c r="S184" s="104">
        <v>0</v>
      </c>
    </row>
    <row r="185" spans="1:19" ht="26.25" customHeight="1">
      <c r="A185" s="618" t="s">
        <v>34</v>
      </c>
      <c r="B185" s="619"/>
      <c r="C185" s="105">
        <v>0</v>
      </c>
      <c r="D185" s="35">
        <v>0</v>
      </c>
      <c r="E185" s="105">
        <v>0</v>
      </c>
      <c r="F185" s="105">
        <v>0</v>
      </c>
      <c r="G185" s="35">
        <v>0</v>
      </c>
      <c r="H185" s="105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0</v>
      </c>
      <c r="R185" s="104">
        <v>0</v>
      </c>
      <c r="S185" s="104">
        <v>0</v>
      </c>
    </row>
    <row r="186" spans="1:19" ht="18.75" customHeight="1">
      <c r="A186" s="618" t="s">
        <v>35</v>
      </c>
      <c r="B186" s="619"/>
      <c r="C186" s="105">
        <v>0</v>
      </c>
      <c r="D186" s="35">
        <v>0</v>
      </c>
      <c r="E186" s="105">
        <v>0</v>
      </c>
      <c r="F186" s="105">
        <v>0</v>
      </c>
      <c r="G186" s="35">
        <v>0</v>
      </c>
      <c r="H186" s="105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0</v>
      </c>
      <c r="R186" s="104">
        <v>0</v>
      </c>
      <c r="S186" s="104">
        <v>0</v>
      </c>
    </row>
    <row r="187" spans="1:19" ht="18.75" customHeight="1">
      <c r="A187" s="618" t="s">
        <v>36</v>
      </c>
      <c r="B187" s="619"/>
      <c r="C187" s="105">
        <v>0</v>
      </c>
      <c r="D187" s="35">
        <v>0</v>
      </c>
      <c r="E187" s="105">
        <v>0</v>
      </c>
      <c r="F187" s="105">
        <v>0</v>
      </c>
      <c r="G187" s="35">
        <v>0</v>
      </c>
      <c r="H187" s="105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0</v>
      </c>
      <c r="R187" s="104">
        <v>0</v>
      </c>
      <c r="S187" s="104">
        <v>0</v>
      </c>
    </row>
    <row r="188" spans="1:19" ht="26.25" customHeight="1">
      <c r="A188" s="618" t="s">
        <v>37</v>
      </c>
      <c r="B188" s="619"/>
      <c r="C188" s="105">
        <v>0</v>
      </c>
      <c r="D188" s="35">
        <v>0</v>
      </c>
      <c r="E188" s="105">
        <v>0</v>
      </c>
      <c r="F188" s="105">
        <v>0</v>
      </c>
      <c r="G188" s="35">
        <v>0</v>
      </c>
      <c r="H188" s="105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0</v>
      </c>
      <c r="S188" s="104">
        <v>0</v>
      </c>
    </row>
    <row r="189" spans="1:19" ht="18.75" customHeight="1">
      <c r="A189" s="618" t="s">
        <v>38</v>
      </c>
      <c r="B189" s="619"/>
      <c r="C189" s="105">
        <v>0</v>
      </c>
      <c r="D189" s="35">
        <v>0</v>
      </c>
      <c r="E189" s="105">
        <v>0</v>
      </c>
      <c r="F189" s="105">
        <v>0</v>
      </c>
      <c r="G189" s="35">
        <v>0</v>
      </c>
      <c r="H189" s="105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0</v>
      </c>
      <c r="R189" s="104">
        <v>0</v>
      </c>
      <c r="S189" s="104">
        <v>0</v>
      </c>
    </row>
    <row r="190" spans="1:19" ht="25.5" customHeight="1">
      <c r="A190" s="618" t="s">
        <v>39</v>
      </c>
      <c r="B190" s="619"/>
      <c r="C190" s="105">
        <v>0</v>
      </c>
      <c r="D190" s="35">
        <v>0</v>
      </c>
      <c r="E190" s="105">
        <v>0</v>
      </c>
      <c r="F190" s="105">
        <v>0</v>
      </c>
      <c r="G190" s="35">
        <v>0</v>
      </c>
      <c r="H190" s="105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4">
        <v>0</v>
      </c>
      <c r="S190" s="104">
        <v>0</v>
      </c>
    </row>
    <row r="191" spans="1:19" ht="27" customHeight="1">
      <c r="A191" s="618" t="s">
        <v>790</v>
      </c>
      <c r="B191" s="619"/>
      <c r="C191" s="105">
        <v>0</v>
      </c>
      <c r="D191" s="35">
        <v>0</v>
      </c>
      <c r="E191" s="105">
        <v>0</v>
      </c>
      <c r="F191" s="105">
        <v>0</v>
      </c>
      <c r="G191" s="35">
        <v>0</v>
      </c>
      <c r="H191" s="105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0</v>
      </c>
      <c r="R191" s="104">
        <v>0</v>
      </c>
      <c r="S191" s="104">
        <v>0</v>
      </c>
    </row>
    <row r="192" spans="1:19" ht="24.75" customHeight="1">
      <c r="A192" s="618" t="s">
        <v>40</v>
      </c>
      <c r="B192" s="619"/>
      <c r="C192" s="105">
        <v>0</v>
      </c>
      <c r="D192" s="35">
        <v>0</v>
      </c>
      <c r="E192" s="105">
        <v>0</v>
      </c>
      <c r="F192" s="105">
        <v>0</v>
      </c>
      <c r="G192" s="35">
        <v>0</v>
      </c>
      <c r="H192" s="105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4">
        <v>0</v>
      </c>
      <c r="S192" s="104">
        <v>0</v>
      </c>
    </row>
    <row r="193" spans="1:19" ht="42" customHeight="1">
      <c r="A193" s="618" t="s">
        <v>41</v>
      </c>
      <c r="B193" s="619"/>
      <c r="C193" s="105"/>
      <c r="D193" s="35" t="s">
        <v>613</v>
      </c>
      <c r="E193" s="105"/>
      <c r="F193" s="105"/>
      <c r="G193" s="35" t="s">
        <v>613</v>
      </c>
      <c r="H193" s="105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1:19" ht="4.5" customHeight="1">
      <c r="A194" s="620"/>
      <c r="B194" s="620"/>
      <c r="C194" s="620"/>
      <c r="D194" s="620"/>
      <c r="E194" s="620"/>
      <c r="F194" s="620"/>
      <c r="G194" s="620"/>
      <c r="H194" s="620"/>
      <c r="I194" s="620"/>
      <c r="J194" s="620"/>
      <c r="K194" s="620"/>
      <c r="L194" s="620"/>
      <c r="M194" s="620"/>
      <c r="N194" s="620"/>
      <c r="O194" s="620"/>
      <c r="P194" s="620"/>
      <c r="Q194" s="620"/>
      <c r="R194" s="620"/>
      <c r="S194" s="620"/>
    </row>
    <row r="195" spans="1:20" s="98" customFormat="1" ht="15.75">
      <c r="A195" s="621" t="s">
        <v>683</v>
      </c>
      <c r="B195" s="621"/>
      <c r="C195" s="42">
        <f>C8+C34+C60+C86+C114+C142+C168</f>
        <v>210</v>
      </c>
      <c r="D195" s="42">
        <f>D8+D112+D114</f>
        <v>5</v>
      </c>
      <c r="E195" s="42">
        <f>E8+E34+E60+E86+E114+E142+E168</f>
        <v>152</v>
      </c>
      <c r="F195" s="42">
        <f>F8+F34+F60+F86+F114+F142+F168</f>
        <v>53</v>
      </c>
      <c r="G195" s="42">
        <f>G112+G114</f>
        <v>0</v>
      </c>
      <c r="H195" s="42">
        <f aca="true" t="shared" si="0" ref="H195:M195">H8+H34+H60+H86+H114+H140+H142+H168</f>
        <v>9</v>
      </c>
      <c r="I195" s="42">
        <f t="shared" si="0"/>
        <v>62</v>
      </c>
      <c r="J195" s="42">
        <f t="shared" si="0"/>
        <v>6</v>
      </c>
      <c r="K195" s="42">
        <f t="shared" si="0"/>
        <v>56</v>
      </c>
      <c r="L195" s="42">
        <f t="shared" si="0"/>
        <v>11</v>
      </c>
      <c r="M195" s="42">
        <f t="shared" si="0"/>
        <v>17</v>
      </c>
      <c r="N195" s="42">
        <f>N112+N114+N142+N168</f>
        <v>0</v>
      </c>
      <c r="O195" s="42">
        <f>O8+O34+O60+O86+O114+O140+O142+O168</f>
        <v>44</v>
      </c>
      <c r="P195" s="42">
        <f>P8+P34+P60+P86+P114+P140+P142+P168</f>
        <v>14</v>
      </c>
      <c r="Q195" s="42">
        <f>Q8+Q34+Q60+Q86+Q114+Q140+Q142+Q168</f>
        <v>26</v>
      </c>
      <c r="R195" s="42">
        <f>R8+R34+R60+R86+R114+R140+R142+R168</f>
        <v>2</v>
      </c>
      <c r="S195" s="42">
        <f>S8+S34+S60+S86+S114+S140+S142+S168</f>
        <v>16</v>
      </c>
      <c r="T195" s="98" t="b">
        <f>SUM(C195:S195)=SUM(C196:S219)</f>
        <v>1</v>
      </c>
    </row>
    <row r="196" spans="1:19" s="26" customFormat="1" ht="19.5" customHeight="1">
      <c r="A196" s="618" t="s">
        <v>18</v>
      </c>
      <c r="B196" s="619"/>
      <c r="C196" s="42">
        <f aca="true" t="shared" si="1" ref="C196:C218">C9+C35+C61+C87+C115+C143+C169</f>
        <v>1</v>
      </c>
      <c r="D196" s="42">
        <f aca="true" t="shared" si="2" ref="D196:D218">D9+D115</f>
        <v>0</v>
      </c>
      <c r="E196" s="42">
        <f aca="true" t="shared" si="3" ref="E196:F218">E9+E35+E61+E87+E115+E143+E169</f>
        <v>0</v>
      </c>
      <c r="F196" s="42">
        <f t="shared" si="3"/>
        <v>1</v>
      </c>
      <c r="G196" s="42">
        <f>G9+G115</f>
        <v>0</v>
      </c>
      <c r="H196" s="42">
        <f aca="true" t="shared" si="4" ref="H196:M196">H9+H35+H61+H87+H115+H143+H169</f>
        <v>0</v>
      </c>
      <c r="I196" s="42">
        <f t="shared" si="4"/>
        <v>1</v>
      </c>
      <c r="J196" s="42">
        <f t="shared" si="4"/>
        <v>0</v>
      </c>
      <c r="K196" s="42">
        <f t="shared" si="4"/>
        <v>1</v>
      </c>
      <c r="L196" s="42">
        <f t="shared" si="4"/>
        <v>1</v>
      </c>
      <c r="M196" s="42">
        <f t="shared" si="4"/>
        <v>0</v>
      </c>
      <c r="N196" s="42">
        <f aca="true" t="shared" si="5" ref="N196:N218">N115+N143+N169</f>
        <v>0</v>
      </c>
      <c r="O196" s="42">
        <f aca="true" t="shared" si="6" ref="O196:S205">O9+O35+O61+O87+O115+O143+O169</f>
        <v>0</v>
      </c>
      <c r="P196" s="42">
        <f t="shared" si="6"/>
        <v>0</v>
      </c>
      <c r="Q196" s="42">
        <f t="shared" si="6"/>
        <v>0</v>
      </c>
      <c r="R196" s="42">
        <f t="shared" si="6"/>
        <v>0</v>
      </c>
      <c r="S196" s="42">
        <f t="shared" si="6"/>
        <v>0</v>
      </c>
    </row>
    <row r="197" spans="1:19" s="26" customFormat="1" ht="19.5" customHeight="1">
      <c r="A197" s="618" t="s">
        <v>19</v>
      </c>
      <c r="B197" s="619"/>
      <c r="C197" s="42">
        <f t="shared" si="1"/>
        <v>6</v>
      </c>
      <c r="D197" s="42">
        <f t="shared" si="2"/>
        <v>0</v>
      </c>
      <c r="E197" s="42">
        <f t="shared" si="3"/>
        <v>5</v>
      </c>
      <c r="F197" s="42">
        <f t="shared" si="3"/>
        <v>1</v>
      </c>
      <c r="G197" s="42">
        <f>G10+G116</f>
        <v>0</v>
      </c>
      <c r="H197" s="42">
        <f aca="true" t="shared" si="7" ref="H197:M197">H10+H36+H62+H88+H116+H144+H170</f>
        <v>0</v>
      </c>
      <c r="I197" s="42">
        <f t="shared" si="7"/>
        <v>1</v>
      </c>
      <c r="J197" s="42">
        <f t="shared" si="7"/>
        <v>0</v>
      </c>
      <c r="K197" s="42">
        <f t="shared" si="7"/>
        <v>1</v>
      </c>
      <c r="L197" s="42">
        <f t="shared" si="7"/>
        <v>0</v>
      </c>
      <c r="M197" s="42">
        <f t="shared" si="7"/>
        <v>0</v>
      </c>
      <c r="N197" s="42">
        <f t="shared" si="5"/>
        <v>0</v>
      </c>
      <c r="O197" s="42">
        <f t="shared" si="6"/>
        <v>1</v>
      </c>
      <c r="P197" s="42">
        <f t="shared" si="6"/>
        <v>0</v>
      </c>
      <c r="Q197" s="42">
        <f t="shared" si="6"/>
        <v>1</v>
      </c>
      <c r="R197" s="42">
        <f t="shared" si="6"/>
        <v>0</v>
      </c>
      <c r="S197" s="42">
        <f t="shared" si="6"/>
        <v>0</v>
      </c>
    </row>
    <row r="198" spans="1:19" s="26" customFormat="1" ht="19.5" customHeight="1">
      <c r="A198" s="618" t="s">
        <v>20</v>
      </c>
      <c r="B198" s="619"/>
      <c r="C198" s="42">
        <f>C11+C37+C63+C89+C117+C145+C171</f>
        <v>0</v>
      </c>
      <c r="D198" s="42">
        <f t="shared" si="2"/>
        <v>0</v>
      </c>
      <c r="E198" s="42">
        <f t="shared" si="3"/>
        <v>0</v>
      </c>
      <c r="F198" s="42">
        <f t="shared" si="3"/>
        <v>0</v>
      </c>
      <c r="G198" s="42">
        <f>G11+G117</f>
        <v>0</v>
      </c>
      <c r="H198" s="42">
        <f aca="true" t="shared" si="8" ref="H198:M198">H11+H37+H63+H89+H117+H145+H171</f>
        <v>0</v>
      </c>
      <c r="I198" s="42">
        <f t="shared" si="8"/>
        <v>0</v>
      </c>
      <c r="J198" s="42">
        <f t="shared" si="8"/>
        <v>0</v>
      </c>
      <c r="K198" s="42">
        <f t="shared" si="8"/>
        <v>0</v>
      </c>
      <c r="L198" s="42">
        <f t="shared" si="8"/>
        <v>0</v>
      </c>
      <c r="M198" s="42">
        <f t="shared" si="8"/>
        <v>0</v>
      </c>
      <c r="N198" s="42">
        <f t="shared" si="5"/>
        <v>0</v>
      </c>
      <c r="O198" s="42">
        <f t="shared" si="6"/>
        <v>0</v>
      </c>
      <c r="P198" s="42">
        <f t="shared" si="6"/>
        <v>0</v>
      </c>
      <c r="Q198" s="42">
        <f t="shared" si="6"/>
        <v>0</v>
      </c>
      <c r="R198" s="42">
        <f t="shared" si="6"/>
        <v>0</v>
      </c>
      <c r="S198" s="42">
        <f t="shared" si="6"/>
        <v>0</v>
      </c>
    </row>
    <row r="199" spans="1:19" s="26" customFormat="1" ht="19.5" customHeight="1">
      <c r="A199" s="618" t="s">
        <v>21</v>
      </c>
      <c r="B199" s="619"/>
      <c r="C199" s="42">
        <f t="shared" si="1"/>
        <v>2</v>
      </c>
      <c r="D199" s="42">
        <f t="shared" si="2"/>
        <v>0</v>
      </c>
      <c r="E199" s="42">
        <f t="shared" si="3"/>
        <v>0</v>
      </c>
      <c r="F199" s="42">
        <f t="shared" si="3"/>
        <v>2</v>
      </c>
      <c r="G199" s="42">
        <f>G12+G118</f>
        <v>0</v>
      </c>
      <c r="H199" s="42">
        <f aca="true" t="shared" si="9" ref="H199:M199">H12+H38+H64+H90+H118+H146+H172</f>
        <v>0</v>
      </c>
      <c r="I199" s="42">
        <f t="shared" si="9"/>
        <v>2</v>
      </c>
      <c r="J199" s="42">
        <f t="shared" si="9"/>
        <v>0</v>
      </c>
      <c r="K199" s="42">
        <f t="shared" si="9"/>
        <v>2</v>
      </c>
      <c r="L199" s="42">
        <f t="shared" si="9"/>
        <v>0</v>
      </c>
      <c r="M199" s="42">
        <f t="shared" si="9"/>
        <v>0</v>
      </c>
      <c r="N199" s="42">
        <f t="shared" si="5"/>
        <v>0</v>
      </c>
      <c r="O199" s="42">
        <f t="shared" si="6"/>
        <v>2</v>
      </c>
      <c r="P199" s="42">
        <f t="shared" si="6"/>
        <v>1</v>
      </c>
      <c r="Q199" s="42">
        <f t="shared" si="6"/>
        <v>2</v>
      </c>
      <c r="R199" s="42">
        <f t="shared" si="6"/>
        <v>0</v>
      </c>
      <c r="S199" s="42">
        <f t="shared" si="6"/>
        <v>0</v>
      </c>
    </row>
    <row r="200" spans="1:19" s="26" customFormat="1" ht="19.5" customHeight="1">
      <c r="A200" s="618" t="s">
        <v>22</v>
      </c>
      <c r="B200" s="619"/>
      <c r="C200" s="42">
        <f t="shared" si="1"/>
        <v>54</v>
      </c>
      <c r="D200" s="42">
        <f t="shared" si="2"/>
        <v>2</v>
      </c>
      <c r="E200" s="42">
        <f t="shared" si="3"/>
        <v>42</v>
      </c>
      <c r="F200" s="42">
        <f t="shared" si="3"/>
        <v>10</v>
      </c>
      <c r="G200" s="42">
        <f aca="true" t="shared" si="10" ref="G200:G219">G13+G119</f>
        <v>0</v>
      </c>
      <c r="H200" s="42">
        <f aca="true" t="shared" si="11" ref="H200:M200">H13+H39+H65+H91+H119+H147+H173</f>
        <v>5</v>
      </c>
      <c r="I200" s="42">
        <f t="shared" si="11"/>
        <v>15</v>
      </c>
      <c r="J200" s="42">
        <f t="shared" si="11"/>
        <v>2</v>
      </c>
      <c r="K200" s="42">
        <f t="shared" si="11"/>
        <v>13</v>
      </c>
      <c r="L200" s="42">
        <f t="shared" si="11"/>
        <v>7</v>
      </c>
      <c r="M200" s="42">
        <f t="shared" si="11"/>
        <v>0</v>
      </c>
      <c r="N200" s="42">
        <f t="shared" si="5"/>
        <v>0</v>
      </c>
      <c r="O200" s="42">
        <f t="shared" si="6"/>
        <v>5</v>
      </c>
      <c r="P200" s="42">
        <f t="shared" si="6"/>
        <v>2</v>
      </c>
      <c r="Q200" s="42">
        <f t="shared" si="6"/>
        <v>3</v>
      </c>
      <c r="R200" s="42">
        <f t="shared" si="6"/>
        <v>2</v>
      </c>
      <c r="S200" s="42">
        <f t="shared" si="6"/>
        <v>0</v>
      </c>
    </row>
    <row r="201" spans="1:19" s="26" customFormat="1" ht="18.75" customHeight="1">
      <c r="A201" s="618" t="s">
        <v>23</v>
      </c>
      <c r="B201" s="619"/>
      <c r="C201" s="42">
        <f t="shared" si="1"/>
        <v>7</v>
      </c>
      <c r="D201" s="42">
        <f t="shared" si="2"/>
        <v>1</v>
      </c>
      <c r="E201" s="42">
        <f t="shared" si="3"/>
        <v>6</v>
      </c>
      <c r="F201" s="42">
        <f t="shared" si="3"/>
        <v>0</v>
      </c>
      <c r="G201" s="42">
        <f t="shared" si="10"/>
        <v>0</v>
      </c>
      <c r="H201" s="42">
        <f aca="true" t="shared" si="12" ref="H201:M201">H14+H40+H66+H92+H120+H148+H174</f>
        <v>0</v>
      </c>
      <c r="I201" s="42">
        <f t="shared" si="12"/>
        <v>0</v>
      </c>
      <c r="J201" s="42">
        <f t="shared" si="12"/>
        <v>0</v>
      </c>
      <c r="K201" s="42">
        <f t="shared" si="12"/>
        <v>0</v>
      </c>
      <c r="L201" s="42">
        <f t="shared" si="12"/>
        <v>0</v>
      </c>
      <c r="M201" s="42">
        <f t="shared" si="12"/>
        <v>0</v>
      </c>
      <c r="N201" s="42">
        <f t="shared" si="5"/>
        <v>0</v>
      </c>
      <c r="O201" s="42">
        <f t="shared" si="6"/>
        <v>0</v>
      </c>
      <c r="P201" s="42">
        <f t="shared" si="6"/>
        <v>0</v>
      </c>
      <c r="Q201" s="42">
        <f t="shared" si="6"/>
        <v>0</v>
      </c>
      <c r="R201" s="42">
        <f t="shared" si="6"/>
        <v>0</v>
      </c>
      <c r="S201" s="42">
        <f t="shared" si="6"/>
        <v>0</v>
      </c>
    </row>
    <row r="202" spans="1:19" s="26" customFormat="1" ht="19.5" customHeight="1">
      <c r="A202" s="618" t="s">
        <v>24</v>
      </c>
      <c r="B202" s="619"/>
      <c r="C202" s="42">
        <f t="shared" si="1"/>
        <v>12</v>
      </c>
      <c r="D202" s="42">
        <f t="shared" si="2"/>
        <v>0</v>
      </c>
      <c r="E202" s="42">
        <f t="shared" si="3"/>
        <v>9</v>
      </c>
      <c r="F202" s="42">
        <f t="shared" si="3"/>
        <v>3</v>
      </c>
      <c r="G202" s="42">
        <f t="shared" si="10"/>
        <v>0</v>
      </c>
      <c r="H202" s="42">
        <f aca="true" t="shared" si="13" ref="H202:M202">H15+H41+H67+H93+H121+H149+H175</f>
        <v>3</v>
      </c>
      <c r="I202" s="42">
        <f t="shared" si="13"/>
        <v>6</v>
      </c>
      <c r="J202" s="42">
        <f t="shared" si="13"/>
        <v>2</v>
      </c>
      <c r="K202" s="42">
        <f t="shared" si="13"/>
        <v>4</v>
      </c>
      <c r="L202" s="42">
        <f t="shared" si="13"/>
        <v>0</v>
      </c>
      <c r="M202" s="42">
        <f t="shared" si="13"/>
        <v>0</v>
      </c>
      <c r="N202" s="42">
        <f t="shared" si="5"/>
        <v>0</v>
      </c>
      <c r="O202" s="42">
        <f t="shared" si="6"/>
        <v>4</v>
      </c>
      <c r="P202" s="42">
        <f t="shared" si="6"/>
        <v>3</v>
      </c>
      <c r="Q202" s="42">
        <f t="shared" si="6"/>
        <v>4</v>
      </c>
      <c r="R202" s="42">
        <f t="shared" si="6"/>
        <v>0</v>
      </c>
      <c r="S202" s="42">
        <f t="shared" si="6"/>
        <v>0</v>
      </c>
    </row>
    <row r="203" spans="1:19" s="26" customFormat="1" ht="19.5" customHeight="1">
      <c r="A203" s="618" t="s">
        <v>25</v>
      </c>
      <c r="B203" s="619"/>
      <c r="C203" s="42">
        <f t="shared" si="1"/>
        <v>1</v>
      </c>
      <c r="D203" s="42">
        <f t="shared" si="2"/>
        <v>0</v>
      </c>
      <c r="E203" s="42">
        <f t="shared" si="3"/>
        <v>1</v>
      </c>
      <c r="F203" s="42">
        <f t="shared" si="3"/>
        <v>0</v>
      </c>
      <c r="G203" s="42">
        <f t="shared" si="10"/>
        <v>0</v>
      </c>
      <c r="H203" s="42">
        <f aca="true" t="shared" si="14" ref="H203:M203">H16+H42+H68+H94+H122+H150+H176</f>
        <v>0</v>
      </c>
      <c r="I203" s="42">
        <f t="shared" si="14"/>
        <v>0</v>
      </c>
      <c r="J203" s="42">
        <f t="shared" si="14"/>
        <v>0</v>
      </c>
      <c r="K203" s="42">
        <f t="shared" si="14"/>
        <v>0</v>
      </c>
      <c r="L203" s="42">
        <f t="shared" si="14"/>
        <v>0</v>
      </c>
      <c r="M203" s="42">
        <f t="shared" si="14"/>
        <v>0</v>
      </c>
      <c r="N203" s="42">
        <f t="shared" si="5"/>
        <v>0</v>
      </c>
      <c r="O203" s="42">
        <f t="shared" si="6"/>
        <v>0</v>
      </c>
      <c r="P203" s="42">
        <f t="shared" si="6"/>
        <v>0</v>
      </c>
      <c r="Q203" s="42">
        <f t="shared" si="6"/>
        <v>0</v>
      </c>
      <c r="R203" s="42">
        <f t="shared" si="6"/>
        <v>0</v>
      </c>
      <c r="S203" s="42">
        <f t="shared" si="6"/>
        <v>0</v>
      </c>
    </row>
    <row r="204" spans="1:19" s="26" customFormat="1" ht="24.75" customHeight="1">
      <c r="A204" s="618" t="s">
        <v>26</v>
      </c>
      <c r="B204" s="619"/>
      <c r="C204" s="42">
        <f t="shared" si="1"/>
        <v>5</v>
      </c>
      <c r="D204" s="42">
        <f t="shared" si="2"/>
        <v>0</v>
      </c>
      <c r="E204" s="42">
        <f t="shared" si="3"/>
        <v>3</v>
      </c>
      <c r="F204" s="42">
        <f t="shared" si="3"/>
        <v>2</v>
      </c>
      <c r="G204" s="42">
        <f t="shared" si="10"/>
        <v>0</v>
      </c>
      <c r="H204" s="42">
        <f aca="true" t="shared" si="15" ref="H204:M204">H17+H43+H69+H95+H123+H151+H177</f>
        <v>0</v>
      </c>
      <c r="I204" s="42">
        <f t="shared" si="15"/>
        <v>2</v>
      </c>
      <c r="J204" s="42">
        <f t="shared" si="15"/>
        <v>1</v>
      </c>
      <c r="K204" s="42">
        <f t="shared" si="15"/>
        <v>1</v>
      </c>
      <c r="L204" s="42">
        <f t="shared" si="15"/>
        <v>0</v>
      </c>
      <c r="M204" s="42">
        <f t="shared" si="15"/>
        <v>0</v>
      </c>
      <c r="N204" s="42">
        <f t="shared" si="5"/>
        <v>0</v>
      </c>
      <c r="O204" s="42">
        <f t="shared" si="6"/>
        <v>1</v>
      </c>
      <c r="P204" s="42">
        <f t="shared" si="6"/>
        <v>1</v>
      </c>
      <c r="Q204" s="42">
        <f t="shared" si="6"/>
        <v>1</v>
      </c>
      <c r="R204" s="42">
        <f t="shared" si="6"/>
        <v>0</v>
      </c>
      <c r="S204" s="42">
        <f t="shared" si="6"/>
        <v>0</v>
      </c>
    </row>
    <row r="205" spans="1:19" s="26" customFormat="1" ht="19.5" customHeight="1">
      <c r="A205" s="618" t="s">
        <v>27</v>
      </c>
      <c r="B205" s="619"/>
      <c r="C205" s="42">
        <f t="shared" si="1"/>
        <v>0</v>
      </c>
      <c r="D205" s="42">
        <f t="shared" si="2"/>
        <v>0</v>
      </c>
      <c r="E205" s="42">
        <f t="shared" si="3"/>
        <v>0</v>
      </c>
      <c r="F205" s="42">
        <f t="shared" si="3"/>
        <v>0</v>
      </c>
      <c r="G205" s="42">
        <f t="shared" si="10"/>
        <v>0</v>
      </c>
      <c r="H205" s="42">
        <f aca="true" t="shared" si="16" ref="H205:M205">H18+H44+H70+H96+H124+H152+H178</f>
        <v>0</v>
      </c>
      <c r="I205" s="42">
        <f t="shared" si="16"/>
        <v>0</v>
      </c>
      <c r="J205" s="42">
        <f t="shared" si="16"/>
        <v>0</v>
      </c>
      <c r="K205" s="42">
        <f t="shared" si="16"/>
        <v>0</v>
      </c>
      <c r="L205" s="42">
        <f t="shared" si="16"/>
        <v>0</v>
      </c>
      <c r="M205" s="42">
        <f t="shared" si="16"/>
        <v>0</v>
      </c>
      <c r="N205" s="42">
        <f t="shared" si="5"/>
        <v>0</v>
      </c>
      <c r="O205" s="42">
        <f t="shared" si="6"/>
        <v>0</v>
      </c>
      <c r="P205" s="42">
        <f t="shared" si="6"/>
        <v>0</v>
      </c>
      <c r="Q205" s="42">
        <f t="shared" si="6"/>
        <v>0</v>
      </c>
      <c r="R205" s="42">
        <f t="shared" si="6"/>
        <v>0</v>
      </c>
      <c r="S205" s="42">
        <f t="shared" si="6"/>
        <v>0</v>
      </c>
    </row>
    <row r="206" spans="1:19" s="26" customFormat="1" ht="19.5" customHeight="1">
      <c r="A206" s="618" t="s">
        <v>28</v>
      </c>
      <c r="B206" s="619"/>
      <c r="C206" s="42">
        <f t="shared" si="1"/>
        <v>13</v>
      </c>
      <c r="D206" s="42">
        <f t="shared" si="2"/>
        <v>0</v>
      </c>
      <c r="E206" s="42">
        <f t="shared" si="3"/>
        <v>13</v>
      </c>
      <c r="F206" s="42">
        <f t="shared" si="3"/>
        <v>0</v>
      </c>
      <c r="G206" s="42">
        <f t="shared" si="10"/>
        <v>0</v>
      </c>
      <c r="H206" s="42">
        <f aca="true" t="shared" si="17" ref="H206:M206">H19+H45+H71+H97+H125+H153+H179</f>
        <v>0</v>
      </c>
      <c r="I206" s="42">
        <f t="shared" si="17"/>
        <v>0</v>
      </c>
      <c r="J206" s="42">
        <f t="shared" si="17"/>
        <v>0</v>
      </c>
      <c r="K206" s="42">
        <f t="shared" si="17"/>
        <v>0</v>
      </c>
      <c r="L206" s="42">
        <f t="shared" si="17"/>
        <v>0</v>
      </c>
      <c r="M206" s="42">
        <f t="shared" si="17"/>
        <v>0</v>
      </c>
      <c r="N206" s="42">
        <f t="shared" si="5"/>
        <v>0</v>
      </c>
      <c r="O206" s="42">
        <f aca="true" t="shared" si="18" ref="O206:S215">O19+O45+O71+O97+O125+O153+O179</f>
        <v>0</v>
      </c>
      <c r="P206" s="42">
        <f t="shared" si="18"/>
        <v>0</v>
      </c>
      <c r="Q206" s="42">
        <f t="shared" si="18"/>
        <v>0</v>
      </c>
      <c r="R206" s="42">
        <f t="shared" si="18"/>
        <v>0</v>
      </c>
      <c r="S206" s="42">
        <f t="shared" si="18"/>
        <v>0</v>
      </c>
    </row>
    <row r="207" spans="1:19" s="26" customFormat="1" ht="19.5" customHeight="1">
      <c r="A207" s="618" t="s">
        <v>29</v>
      </c>
      <c r="B207" s="619"/>
      <c r="C207" s="42">
        <f t="shared" si="1"/>
        <v>12</v>
      </c>
      <c r="D207" s="42">
        <f t="shared" si="2"/>
        <v>0</v>
      </c>
      <c r="E207" s="42">
        <f t="shared" si="3"/>
        <v>12</v>
      </c>
      <c r="F207" s="42">
        <f t="shared" si="3"/>
        <v>0</v>
      </c>
      <c r="G207" s="42">
        <f t="shared" si="10"/>
        <v>0</v>
      </c>
      <c r="H207" s="42">
        <f aca="true" t="shared" si="19" ref="H207:M207">H20+H46+H72+H98+H126+H154+H180</f>
        <v>0</v>
      </c>
      <c r="I207" s="42">
        <f t="shared" si="19"/>
        <v>0</v>
      </c>
      <c r="J207" s="42">
        <f t="shared" si="19"/>
        <v>0</v>
      </c>
      <c r="K207" s="42">
        <f t="shared" si="19"/>
        <v>0</v>
      </c>
      <c r="L207" s="42">
        <f t="shared" si="19"/>
        <v>0</v>
      </c>
      <c r="M207" s="42">
        <f t="shared" si="19"/>
        <v>0</v>
      </c>
      <c r="N207" s="42">
        <f t="shared" si="5"/>
        <v>0</v>
      </c>
      <c r="O207" s="42">
        <f t="shared" si="18"/>
        <v>0</v>
      </c>
      <c r="P207" s="42">
        <f t="shared" si="18"/>
        <v>0</v>
      </c>
      <c r="Q207" s="42">
        <f t="shared" si="18"/>
        <v>0</v>
      </c>
      <c r="R207" s="42">
        <f t="shared" si="18"/>
        <v>0</v>
      </c>
      <c r="S207" s="42">
        <f t="shared" si="18"/>
        <v>0</v>
      </c>
    </row>
    <row r="208" spans="1:19" s="26" customFormat="1" ht="24" customHeight="1">
      <c r="A208" s="618" t="s">
        <v>30</v>
      </c>
      <c r="B208" s="619"/>
      <c r="C208" s="42">
        <f t="shared" si="1"/>
        <v>45</v>
      </c>
      <c r="D208" s="42">
        <f t="shared" si="2"/>
        <v>2</v>
      </c>
      <c r="E208" s="42">
        <f t="shared" si="3"/>
        <v>21</v>
      </c>
      <c r="F208" s="42">
        <f t="shared" si="3"/>
        <v>22</v>
      </c>
      <c r="G208" s="42">
        <f t="shared" si="10"/>
        <v>0</v>
      </c>
      <c r="H208" s="42">
        <f aca="true" t="shared" si="20" ref="H208:M208">H21+H47+H73+H99+H127+H155+H181</f>
        <v>0</v>
      </c>
      <c r="I208" s="42">
        <f t="shared" si="20"/>
        <v>22</v>
      </c>
      <c r="J208" s="42">
        <f t="shared" si="20"/>
        <v>0</v>
      </c>
      <c r="K208" s="42">
        <f t="shared" si="20"/>
        <v>22</v>
      </c>
      <c r="L208" s="42">
        <f t="shared" si="20"/>
        <v>3</v>
      </c>
      <c r="M208" s="42">
        <f t="shared" si="20"/>
        <v>17</v>
      </c>
      <c r="N208" s="42">
        <f t="shared" si="5"/>
        <v>0</v>
      </c>
      <c r="O208" s="42">
        <f t="shared" si="18"/>
        <v>19</v>
      </c>
      <c r="P208" s="42">
        <f t="shared" si="18"/>
        <v>2</v>
      </c>
      <c r="Q208" s="42">
        <f t="shared" si="18"/>
        <v>3</v>
      </c>
      <c r="R208" s="42">
        <f t="shared" si="18"/>
        <v>0</v>
      </c>
      <c r="S208" s="42">
        <f t="shared" si="18"/>
        <v>16</v>
      </c>
    </row>
    <row r="209" spans="1:19" s="26" customFormat="1" ht="25.5" customHeight="1">
      <c r="A209" s="618" t="s">
        <v>31</v>
      </c>
      <c r="B209" s="619"/>
      <c r="C209" s="42">
        <f t="shared" si="1"/>
        <v>3</v>
      </c>
      <c r="D209" s="42">
        <f t="shared" si="2"/>
        <v>0</v>
      </c>
      <c r="E209" s="42">
        <f t="shared" si="3"/>
        <v>3</v>
      </c>
      <c r="F209" s="42">
        <f t="shared" si="3"/>
        <v>0</v>
      </c>
      <c r="G209" s="42">
        <f t="shared" si="10"/>
        <v>0</v>
      </c>
      <c r="H209" s="42">
        <f aca="true" t="shared" si="21" ref="H209:M209">H22+H48+H74+H100+H128+H156+H182</f>
        <v>1</v>
      </c>
      <c r="I209" s="42">
        <f t="shared" si="21"/>
        <v>1</v>
      </c>
      <c r="J209" s="42">
        <f t="shared" si="21"/>
        <v>0</v>
      </c>
      <c r="K209" s="42">
        <f t="shared" si="21"/>
        <v>1</v>
      </c>
      <c r="L209" s="42">
        <f t="shared" si="21"/>
        <v>0</v>
      </c>
      <c r="M209" s="42">
        <f t="shared" si="21"/>
        <v>0</v>
      </c>
      <c r="N209" s="42">
        <f t="shared" si="5"/>
        <v>0</v>
      </c>
      <c r="O209" s="42">
        <f t="shared" si="18"/>
        <v>3</v>
      </c>
      <c r="P209" s="42">
        <f t="shared" si="18"/>
        <v>0</v>
      </c>
      <c r="Q209" s="42">
        <f t="shared" si="18"/>
        <v>3</v>
      </c>
      <c r="R209" s="42">
        <f t="shared" si="18"/>
        <v>0</v>
      </c>
      <c r="S209" s="42">
        <f t="shared" si="18"/>
        <v>0</v>
      </c>
    </row>
    <row r="210" spans="1:19" s="26" customFormat="1" ht="18.75" customHeight="1">
      <c r="A210" s="618" t="s">
        <v>32</v>
      </c>
      <c r="B210" s="619"/>
      <c r="C210" s="42">
        <f t="shared" si="1"/>
        <v>1</v>
      </c>
      <c r="D210" s="42">
        <f t="shared" si="2"/>
        <v>0</v>
      </c>
      <c r="E210" s="42">
        <f t="shared" si="3"/>
        <v>1</v>
      </c>
      <c r="F210" s="42">
        <f t="shared" si="3"/>
        <v>0</v>
      </c>
      <c r="G210" s="42">
        <f t="shared" si="10"/>
        <v>0</v>
      </c>
      <c r="H210" s="42">
        <f aca="true" t="shared" si="22" ref="H210:M210">H23+H49+H75+H101+H129+H157+H183</f>
        <v>0</v>
      </c>
      <c r="I210" s="42">
        <f t="shared" si="22"/>
        <v>0</v>
      </c>
      <c r="J210" s="42">
        <f t="shared" si="22"/>
        <v>0</v>
      </c>
      <c r="K210" s="42">
        <f t="shared" si="22"/>
        <v>0</v>
      </c>
      <c r="L210" s="42">
        <f t="shared" si="22"/>
        <v>0</v>
      </c>
      <c r="M210" s="42">
        <f t="shared" si="22"/>
        <v>0</v>
      </c>
      <c r="N210" s="42">
        <f t="shared" si="5"/>
        <v>0</v>
      </c>
      <c r="O210" s="42">
        <f t="shared" si="18"/>
        <v>0</v>
      </c>
      <c r="P210" s="42">
        <f t="shared" si="18"/>
        <v>0</v>
      </c>
      <c r="Q210" s="42">
        <f t="shared" si="18"/>
        <v>0</v>
      </c>
      <c r="R210" s="42">
        <f t="shared" si="18"/>
        <v>0</v>
      </c>
      <c r="S210" s="42">
        <f t="shared" si="18"/>
        <v>0</v>
      </c>
    </row>
    <row r="211" spans="1:19" s="26" customFormat="1" ht="19.5" customHeight="1">
      <c r="A211" s="102" t="s">
        <v>33</v>
      </c>
      <c r="B211" s="102"/>
      <c r="C211" s="42">
        <f t="shared" si="1"/>
        <v>0</v>
      </c>
      <c r="D211" s="42">
        <f t="shared" si="2"/>
        <v>0</v>
      </c>
      <c r="E211" s="42">
        <f t="shared" si="3"/>
        <v>0</v>
      </c>
      <c r="F211" s="42">
        <f t="shared" si="3"/>
        <v>0</v>
      </c>
      <c r="G211" s="42">
        <f t="shared" si="10"/>
        <v>0</v>
      </c>
      <c r="H211" s="42">
        <f aca="true" t="shared" si="23" ref="H211:M211">H24+H50+H76+H102+H130+H158+H184</f>
        <v>0</v>
      </c>
      <c r="I211" s="42">
        <f t="shared" si="23"/>
        <v>0</v>
      </c>
      <c r="J211" s="42">
        <f t="shared" si="23"/>
        <v>0</v>
      </c>
      <c r="K211" s="42">
        <f t="shared" si="23"/>
        <v>0</v>
      </c>
      <c r="L211" s="42">
        <f t="shared" si="23"/>
        <v>0</v>
      </c>
      <c r="M211" s="42">
        <f t="shared" si="23"/>
        <v>0</v>
      </c>
      <c r="N211" s="42">
        <f t="shared" si="5"/>
        <v>0</v>
      </c>
      <c r="O211" s="42">
        <f t="shared" si="18"/>
        <v>0</v>
      </c>
      <c r="P211" s="42">
        <f t="shared" si="18"/>
        <v>0</v>
      </c>
      <c r="Q211" s="42">
        <f t="shared" si="18"/>
        <v>0</v>
      </c>
      <c r="R211" s="42">
        <f t="shared" si="18"/>
        <v>0</v>
      </c>
      <c r="S211" s="42">
        <f t="shared" si="18"/>
        <v>0</v>
      </c>
    </row>
    <row r="212" spans="1:19" s="26" customFormat="1" ht="24" customHeight="1">
      <c r="A212" s="618" t="s">
        <v>34</v>
      </c>
      <c r="B212" s="619"/>
      <c r="C212" s="42">
        <f t="shared" si="1"/>
        <v>1</v>
      </c>
      <c r="D212" s="42">
        <f t="shared" si="2"/>
        <v>0</v>
      </c>
      <c r="E212" s="42">
        <f t="shared" si="3"/>
        <v>0</v>
      </c>
      <c r="F212" s="42">
        <f t="shared" si="3"/>
        <v>1</v>
      </c>
      <c r="G212" s="42">
        <f t="shared" si="10"/>
        <v>0</v>
      </c>
      <c r="H212" s="42">
        <f aca="true" t="shared" si="24" ref="H212:M212">H25+H51+H77+H103+H131+H159+H185</f>
        <v>0</v>
      </c>
      <c r="I212" s="42">
        <f t="shared" si="24"/>
        <v>1</v>
      </c>
      <c r="J212" s="42">
        <f t="shared" si="24"/>
        <v>0</v>
      </c>
      <c r="K212" s="42">
        <f t="shared" si="24"/>
        <v>1</v>
      </c>
      <c r="L212" s="42">
        <f t="shared" si="24"/>
        <v>0</v>
      </c>
      <c r="M212" s="42">
        <f t="shared" si="24"/>
        <v>0</v>
      </c>
      <c r="N212" s="42">
        <f t="shared" si="5"/>
        <v>0</v>
      </c>
      <c r="O212" s="42">
        <f t="shared" si="18"/>
        <v>0</v>
      </c>
      <c r="P212" s="42">
        <f t="shared" si="18"/>
        <v>0</v>
      </c>
      <c r="Q212" s="42">
        <f t="shared" si="18"/>
        <v>0</v>
      </c>
      <c r="R212" s="42">
        <f t="shared" si="18"/>
        <v>0</v>
      </c>
      <c r="S212" s="42">
        <f t="shared" si="18"/>
        <v>0</v>
      </c>
    </row>
    <row r="213" spans="1:19" s="26" customFormat="1" ht="18.75" customHeight="1">
      <c r="A213" s="618" t="s">
        <v>35</v>
      </c>
      <c r="B213" s="619"/>
      <c r="C213" s="42">
        <f t="shared" si="1"/>
        <v>0</v>
      </c>
      <c r="D213" s="42">
        <f t="shared" si="2"/>
        <v>0</v>
      </c>
      <c r="E213" s="42">
        <f t="shared" si="3"/>
        <v>0</v>
      </c>
      <c r="F213" s="42">
        <f t="shared" si="3"/>
        <v>0</v>
      </c>
      <c r="G213" s="42">
        <f t="shared" si="10"/>
        <v>0</v>
      </c>
      <c r="H213" s="42">
        <f aca="true" t="shared" si="25" ref="H213:M213">H26+H52+H78+H104+H132+H160+H186</f>
        <v>0</v>
      </c>
      <c r="I213" s="42">
        <f t="shared" si="25"/>
        <v>0</v>
      </c>
      <c r="J213" s="42">
        <f t="shared" si="25"/>
        <v>0</v>
      </c>
      <c r="K213" s="42">
        <f t="shared" si="25"/>
        <v>0</v>
      </c>
      <c r="L213" s="42">
        <f t="shared" si="25"/>
        <v>0</v>
      </c>
      <c r="M213" s="42">
        <f t="shared" si="25"/>
        <v>0</v>
      </c>
      <c r="N213" s="42">
        <f t="shared" si="5"/>
        <v>0</v>
      </c>
      <c r="O213" s="42">
        <f t="shared" si="18"/>
        <v>0</v>
      </c>
      <c r="P213" s="42">
        <f t="shared" si="18"/>
        <v>0</v>
      </c>
      <c r="Q213" s="42">
        <f t="shared" si="18"/>
        <v>0</v>
      </c>
      <c r="R213" s="42">
        <f t="shared" si="18"/>
        <v>0</v>
      </c>
      <c r="S213" s="42">
        <f t="shared" si="18"/>
        <v>0</v>
      </c>
    </row>
    <row r="214" spans="1:19" s="26" customFormat="1" ht="19.5" customHeight="1">
      <c r="A214" s="618" t="s">
        <v>36</v>
      </c>
      <c r="B214" s="619"/>
      <c r="C214" s="42">
        <f t="shared" si="1"/>
        <v>1</v>
      </c>
      <c r="D214" s="42">
        <f t="shared" si="2"/>
        <v>0</v>
      </c>
      <c r="E214" s="42">
        <f t="shared" si="3"/>
        <v>1</v>
      </c>
      <c r="F214" s="42">
        <f t="shared" si="3"/>
        <v>0</v>
      </c>
      <c r="G214" s="42">
        <f t="shared" si="10"/>
        <v>0</v>
      </c>
      <c r="H214" s="42">
        <f aca="true" t="shared" si="26" ref="H214:M214">H27+H53+H79+H105+H133+H161+H187</f>
        <v>0</v>
      </c>
      <c r="I214" s="42">
        <f t="shared" si="26"/>
        <v>0</v>
      </c>
      <c r="J214" s="42">
        <f t="shared" si="26"/>
        <v>0</v>
      </c>
      <c r="K214" s="42">
        <f t="shared" si="26"/>
        <v>0</v>
      </c>
      <c r="L214" s="42">
        <f t="shared" si="26"/>
        <v>0</v>
      </c>
      <c r="M214" s="42">
        <f t="shared" si="26"/>
        <v>0</v>
      </c>
      <c r="N214" s="42">
        <f t="shared" si="5"/>
        <v>0</v>
      </c>
      <c r="O214" s="42">
        <f t="shared" si="18"/>
        <v>0</v>
      </c>
      <c r="P214" s="42">
        <f t="shared" si="18"/>
        <v>0</v>
      </c>
      <c r="Q214" s="42">
        <f t="shared" si="18"/>
        <v>0</v>
      </c>
      <c r="R214" s="42">
        <f t="shared" si="18"/>
        <v>0</v>
      </c>
      <c r="S214" s="42">
        <f t="shared" si="18"/>
        <v>0</v>
      </c>
    </row>
    <row r="215" spans="1:19" s="26" customFormat="1" ht="29.25" customHeight="1">
      <c r="A215" s="618" t="s">
        <v>37</v>
      </c>
      <c r="B215" s="619"/>
      <c r="C215" s="42">
        <f t="shared" si="1"/>
        <v>0</v>
      </c>
      <c r="D215" s="42">
        <f t="shared" si="2"/>
        <v>0</v>
      </c>
      <c r="E215" s="42">
        <f t="shared" si="3"/>
        <v>0</v>
      </c>
      <c r="F215" s="42">
        <f t="shared" si="3"/>
        <v>0</v>
      </c>
      <c r="G215" s="42">
        <f t="shared" si="10"/>
        <v>0</v>
      </c>
      <c r="H215" s="42">
        <f aca="true" t="shared" si="27" ref="H215:M215">H28+H54+H80+H106+H134+H162+H188</f>
        <v>0</v>
      </c>
      <c r="I215" s="42">
        <f t="shared" si="27"/>
        <v>0</v>
      </c>
      <c r="J215" s="42">
        <f t="shared" si="27"/>
        <v>0</v>
      </c>
      <c r="K215" s="42">
        <f t="shared" si="27"/>
        <v>0</v>
      </c>
      <c r="L215" s="42">
        <f t="shared" si="27"/>
        <v>0</v>
      </c>
      <c r="M215" s="42">
        <f t="shared" si="27"/>
        <v>0</v>
      </c>
      <c r="N215" s="42">
        <f t="shared" si="5"/>
        <v>0</v>
      </c>
      <c r="O215" s="42">
        <f t="shared" si="18"/>
        <v>0</v>
      </c>
      <c r="P215" s="42">
        <f t="shared" si="18"/>
        <v>0</v>
      </c>
      <c r="Q215" s="42">
        <f t="shared" si="18"/>
        <v>0</v>
      </c>
      <c r="R215" s="42">
        <f t="shared" si="18"/>
        <v>0</v>
      </c>
      <c r="S215" s="42">
        <f t="shared" si="18"/>
        <v>0</v>
      </c>
    </row>
    <row r="216" spans="1:19" s="26" customFormat="1" ht="19.5" customHeight="1">
      <c r="A216" s="618" t="s">
        <v>38</v>
      </c>
      <c r="B216" s="619"/>
      <c r="C216" s="42">
        <f t="shared" si="1"/>
        <v>2</v>
      </c>
      <c r="D216" s="42">
        <f t="shared" si="2"/>
        <v>0</v>
      </c>
      <c r="E216" s="42">
        <f t="shared" si="3"/>
        <v>2</v>
      </c>
      <c r="F216" s="42">
        <f t="shared" si="3"/>
        <v>0</v>
      </c>
      <c r="G216" s="42">
        <f t="shared" si="10"/>
        <v>0</v>
      </c>
      <c r="H216" s="42">
        <f aca="true" t="shared" si="28" ref="H216:M216">H29+H55+H81+H107+H135+H163+H189</f>
        <v>0</v>
      </c>
      <c r="I216" s="42">
        <f t="shared" si="28"/>
        <v>0</v>
      </c>
      <c r="J216" s="42">
        <f t="shared" si="28"/>
        <v>0</v>
      </c>
      <c r="K216" s="42">
        <f t="shared" si="28"/>
        <v>0</v>
      </c>
      <c r="L216" s="42">
        <f t="shared" si="28"/>
        <v>0</v>
      </c>
      <c r="M216" s="42">
        <f t="shared" si="28"/>
        <v>0</v>
      </c>
      <c r="N216" s="42">
        <f t="shared" si="5"/>
        <v>0</v>
      </c>
      <c r="O216" s="42">
        <f aca="true" t="shared" si="29" ref="O216:S218">O29+O55+O81+O107+O135+O163+O189</f>
        <v>0</v>
      </c>
      <c r="P216" s="42">
        <f t="shared" si="29"/>
        <v>0</v>
      </c>
      <c r="Q216" s="42">
        <f t="shared" si="29"/>
        <v>0</v>
      </c>
      <c r="R216" s="42">
        <f t="shared" si="29"/>
        <v>0</v>
      </c>
      <c r="S216" s="42">
        <f t="shared" si="29"/>
        <v>0</v>
      </c>
    </row>
    <row r="217" spans="1:19" s="26" customFormat="1" ht="28.5" customHeight="1">
      <c r="A217" s="618" t="s">
        <v>39</v>
      </c>
      <c r="B217" s="619"/>
      <c r="C217" s="42">
        <f t="shared" si="1"/>
        <v>8</v>
      </c>
      <c r="D217" s="42">
        <f t="shared" si="2"/>
        <v>0</v>
      </c>
      <c r="E217" s="42">
        <f t="shared" si="3"/>
        <v>1</v>
      </c>
      <c r="F217" s="42">
        <f t="shared" si="3"/>
        <v>7</v>
      </c>
      <c r="G217" s="42">
        <f t="shared" si="10"/>
        <v>0</v>
      </c>
      <c r="H217" s="42">
        <f aca="true" t="shared" si="30" ref="H217:M218">H30+H56+H82+H108+H136+H164+H190</f>
        <v>0</v>
      </c>
      <c r="I217" s="42">
        <f t="shared" si="30"/>
        <v>7</v>
      </c>
      <c r="J217" s="42">
        <f t="shared" si="30"/>
        <v>0</v>
      </c>
      <c r="K217" s="42">
        <f t="shared" si="30"/>
        <v>7</v>
      </c>
      <c r="L217" s="42">
        <f t="shared" si="30"/>
        <v>0</v>
      </c>
      <c r="M217" s="42">
        <f t="shared" si="30"/>
        <v>0</v>
      </c>
      <c r="N217" s="42">
        <f t="shared" si="5"/>
        <v>0</v>
      </c>
      <c r="O217" s="42">
        <f t="shared" si="29"/>
        <v>7</v>
      </c>
      <c r="P217" s="42">
        <f t="shared" si="29"/>
        <v>1</v>
      </c>
      <c r="Q217" s="42">
        <f t="shared" si="29"/>
        <v>7</v>
      </c>
      <c r="R217" s="42">
        <f t="shared" si="29"/>
        <v>0</v>
      </c>
      <c r="S217" s="42">
        <f t="shared" si="29"/>
        <v>0</v>
      </c>
    </row>
    <row r="218" spans="1:19" s="26" customFormat="1" ht="28.5" customHeight="1">
      <c r="A218" s="618" t="s">
        <v>790</v>
      </c>
      <c r="B218" s="619"/>
      <c r="C218" s="42">
        <f t="shared" si="1"/>
        <v>1</v>
      </c>
      <c r="D218" s="42">
        <f t="shared" si="2"/>
        <v>0</v>
      </c>
      <c r="E218" s="42">
        <f t="shared" si="3"/>
        <v>0</v>
      </c>
      <c r="F218" s="42">
        <f t="shared" si="3"/>
        <v>1</v>
      </c>
      <c r="G218" s="42">
        <f t="shared" si="10"/>
        <v>0</v>
      </c>
      <c r="H218" s="42">
        <f t="shared" si="30"/>
        <v>0</v>
      </c>
      <c r="I218" s="42">
        <f t="shared" si="30"/>
        <v>1</v>
      </c>
      <c r="J218" s="42">
        <f t="shared" si="30"/>
        <v>0</v>
      </c>
      <c r="K218" s="42">
        <f t="shared" si="30"/>
        <v>1</v>
      </c>
      <c r="L218" s="42">
        <f t="shared" si="30"/>
        <v>0</v>
      </c>
      <c r="M218" s="42">
        <f t="shared" si="30"/>
        <v>0</v>
      </c>
      <c r="N218" s="42">
        <f t="shared" si="5"/>
        <v>0</v>
      </c>
      <c r="O218" s="42">
        <f t="shared" si="29"/>
        <v>1</v>
      </c>
      <c r="P218" s="42">
        <f t="shared" si="29"/>
        <v>0</v>
      </c>
      <c r="Q218" s="42">
        <f t="shared" si="29"/>
        <v>1</v>
      </c>
      <c r="R218" s="42">
        <f t="shared" si="29"/>
        <v>0</v>
      </c>
      <c r="S218" s="42">
        <f t="shared" si="29"/>
        <v>0</v>
      </c>
    </row>
    <row r="219" spans="1:19" s="26" customFormat="1" ht="27.75" customHeight="1">
      <c r="A219" s="618" t="s">
        <v>40</v>
      </c>
      <c r="B219" s="619"/>
      <c r="C219" s="42">
        <f>C32+C58+C84+C110+C138+C166+C192</f>
        <v>35</v>
      </c>
      <c r="D219" s="42">
        <f>D32+D138</f>
        <v>0</v>
      </c>
      <c r="E219" s="42">
        <f>E32+E58+E84+E110+E138+E166+E192</f>
        <v>32</v>
      </c>
      <c r="F219" s="42">
        <f>F32+F58+F84+F110+F138+F166+F192</f>
        <v>3</v>
      </c>
      <c r="G219" s="42">
        <f t="shared" si="10"/>
        <v>0</v>
      </c>
      <c r="H219" s="42">
        <f aca="true" t="shared" si="31" ref="H219:M219">H32+H58+H84+H110+H138+H166+H192</f>
        <v>0</v>
      </c>
      <c r="I219" s="42">
        <f t="shared" si="31"/>
        <v>3</v>
      </c>
      <c r="J219" s="42">
        <f t="shared" si="31"/>
        <v>1</v>
      </c>
      <c r="K219" s="42">
        <f t="shared" si="31"/>
        <v>2</v>
      </c>
      <c r="L219" s="42">
        <f t="shared" si="31"/>
        <v>0</v>
      </c>
      <c r="M219" s="42">
        <f t="shared" si="31"/>
        <v>0</v>
      </c>
      <c r="N219" s="42">
        <f>N138+N166+N192</f>
        <v>0</v>
      </c>
      <c r="O219" s="42">
        <f>O32+O58+O84+O110+O138+O166+O192</f>
        <v>1</v>
      </c>
      <c r="P219" s="42">
        <f>P32+P58+P84+P110+P138+P166+P192</f>
        <v>4</v>
      </c>
      <c r="Q219" s="42">
        <f>Q32+Q58+Q84+Q110+Q138+Q166+Q192</f>
        <v>1</v>
      </c>
      <c r="R219" s="42">
        <f>R32+R58+R84+R110+R138+R166+R192</f>
        <v>0</v>
      </c>
      <c r="S219" s="42">
        <f>S32+S58+S84+S110+S138+S166+S192</f>
        <v>0</v>
      </c>
    </row>
    <row r="220" spans="1:19" s="26" customFormat="1" ht="41.25" customHeight="1">
      <c r="A220" s="618" t="s">
        <v>41</v>
      </c>
      <c r="B220" s="619"/>
      <c r="C220" s="42">
        <f>C33+C59+C85+C111+C113+C139+C167+C193</f>
        <v>76</v>
      </c>
      <c r="D220" s="42">
        <f>D33+D113+D139</f>
        <v>5</v>
      </c>
      <c r="E220" s="42">
        <f>E33+E59+E85+E111+E113+E139+E167+E193</f>
        <v>55</v>
      </c>
      <c r="F220" s="42">
        <f>F33+F59+F85+F111+F113+F139+F167+F193</f>
        <v>16</v>
      </c>
      <c r="G220" s="42">
        <f>G33+G113+G139</f>
        <v>0</v>
      </c>
      <c r="H220" s="42">
        <f aca="true" t="shared" si="32" ref="H220:M220">H33+H59+H85+H111+H113+H139+H141+H167+H193</f>
        <v>5</v>
      </c>
      <c r="I220" s="42">
        <f t="shared" si="32"/>
        <v>21</v>
      </c>
      <c r="J220" s="42">
        <f t="shared" si="32"/>
        <v>3</v>
      </c>
      <c r="K220" s="42">
        <f t="shared" si="32"/>
        <v>18</v>
      </c>
      <c r="L220" s="42">
        <f t="shared" si="32"/>
        <v>9</v>
      </c>
      <c r="M220" s="42">
        <f t="shared" si="32"/>
        <v>0</v>
      </c>
      <c r="N220" s="42">
        <f>N113+N139+N167+N193</f>
        <v>0</v>
      </c>
      <c r="O220" s="42">
        <f>O33+O59+O85+O111+O113+O139+O141+O167+O193</f>
        <v>10</v>
      </c>
      <c r="P220" s="42">
        <f>P33+P59+P85+P111+P113+P139+P141+P167+P193</f>
        <v>2</v>
      </c>
      <c r="Q220" s="42">
        <f>Q33+Q59+Q85+Q111+Q113+Q139+Q141+Q167+Q193</f>
        <v>8</v>
      </c>
      <c r="R220" s="42">
        <f>R33+R59+R85+R111+R113+R139+R141+R167+R193</f>
        <v>2</v>
      </c>
      <c r="S220" s="42">
        <f>S33+S59+S85+S111+S113+S139+S141+S167+S193</f>
        <v>0</v>
      </c>
    </row>
    <row r="221" spans="1:21" s="27" customFormat="1" ht="15.75" hidden="1">
      <c r="A221" s="43"/>
      <c r="B221" s="44"/>
      <c r="C221" s="43" t="b">
        <f>C195=SUM(C196:C219)</f>
        <v>1</v>
      </c>
      <c r="D221" s="43" t="b">
        <f aca="true" t="shared" si="33" ref="D221:U221">D195=SUM(D196:D219)</f>
        <v>1</v>
      </c>
      <c r="E221" s="43" t="b">
        <f t="shared" si="33"/>
        <v>1</v>
      </c>
      <c r="F221" s="43" t="b">
        <f t="shared" si="33"/>
        <v>1</v>
      </c>
      <c r="G221" s="43" t="b">
        <f t="shared" si="33"/>
        <v>1</v>
      </c>
      <c r="H221" s="43" t="b">
        <f t="shared" si="33"/>
        <v>1</v>
      </c>
      <c r="I221" s="43" t="b">
        <f t="shared" si="33"/>
        <v>1</v>
      </c>
      <c r="J221" s="43" t="b">
        <f t="shared" si="33"/>
        <v>1</v>
      </c>
      <c r="K221" s="43" t="b">
        <f t="shared" si="33"/>
        <v>1</v>
      </c>
      <c r="L221" s="43" t="b">
        <f t="shared" si="33"/>
        <v>1</v>
      </c>
      <c r="M221" s="43" t="b">
        <f t="shared" si="33"/>
        <v>1</v>
      </c>
      <c r="N221" s="43" t="b">
        <f t="shared" si="33"/>
        <v>1</v>
      </c>
      <c r="O221" s="43" t="b">
        <f t="shared" si="33"/>
        <v>1</v>
      </c>
      <c r="P221" s="43" t="b">
        <f t="shared" si="33"/>
        <v>1</v>
      </c>
      <c r="Q221" s="43" t="b">
        <f t="shared" si="33"/>
        <v>1</v>
      </c>
      <c r="R221" s="43" t="b">
        <f t="shared" si="33"/>
        <v>1</v>
      </c>
      <c r="S221" s="43" t="b">
        <f t="shared" si="33"/>
        <v>1</v>
      </c>
      <c r="T221" s="43" t="b">
        <f t="shared" si="33"/>
        <v>0</v>
      </c>
      <c r="U221" s="43" t="b">
        <f t="shared" si="33"/>
        <v>1</v>
      </c>
    </row>
    <row r="222" spans="1:19" s="27" customFormat="1" ht="15.75">
      <c r="A222" s="43"/>
      <c r="B222" s="44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27" customFormat="1" ht="15.75">
      <c r="A223" s="43"/>
      <c r="B223" s="44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2:12" s="4" customFormat="1" ht="15.75">
      <c r="B224" s="4" t="s">
        <v>889</v>
      </c>
      <c r="I224" s="106"/>
      <c r="J224" s="106"/>
      <c r="K224" s="106"/>
      <c r="L224" s="106"/>
    </row>
    <row r="225" s="4" customFormat="1" ht="15.75">
      <c r="B225" s="4" t="s">
        <v>891</v>
      </c>
    </row>
    <row r="226" s="4" customFormat="1" ht="15.75"/>
    <row r="227" s="4" customFormat="1" ht="15.75"/>
    <row r="228" spans="2:9" s="4" customFormat="1" ht="15.75">
      <c r="B228" s="514" t="s">
        <v>890</v>
      </c>
      <c r="C228" s="514"/>
      <c r="D228" s="514"/>
      <c r="E228" s="514"/>
      <c r="F228" s="514"/>
      <c r="I228" s="4" t="s">
        <v>44</v>
      </c>
    </row>
    <row r="229" s="4" customFormat="1" ht="15.75"/>
    <row r="232" spans="1:6" s="26" customFormat="1" ht="15.75">
      <c r="A232" s="624"/>
      <c r="B232" s="624"/>
      <c r="C232" s="624"/>
      <c r="D232" s="624"/>
      <c r="E232" s="624"/>
      <c r="F232" s="624"/>
    </row>
    <row r="233" spans="1:6" s="26" customFormat="1" ht="15.75">
      <c r="A233" s="107"/>
      <c r="B233" s="107"/>
      <c r="C233" s="107"/>
      <c r="D233" s="107"/>
      <c r="E233" s="107"/>
      <c r="F233" s="107"/>
    </row>
    <row r="234" spans="1:7" s="26" customFormat="1" ht="15.75">
      <c r="A234" s="623"/>
      <c r="B234" s="623"/>
      <c r="C234" s="623"/>
      <c r="D234" s="623"/>
      <c r="E234" s="623"/>
      <c r="F234" s="623"/>
      <c r="G234" s="623"/>
    </row>
  </sheetData>
  <sheetProtection/>
  <mergeCells count="218">
    <mergeCell ref="A218:B218"/>
    <mergeCell ref="A57:B57"/>
    <mergeCell ref="A83:B83"/>
    <mergeCell ref="A109:B109"/>
    <mergeCell ref="A137:B137"/>
    <mergeCell ref="A165:B165"/>
    <mergeCell ref="A191:B191"/>
    <mergeCell ref="A163:B163"/>
    <mergeCell ref="A183:B183"/>
    <mergeCell ref="A171:B171"/>
    <mergeCell ref="A174:B174"/>
    <mergeCell ref="A161:B161"/>
    <mergeCell ref="A149:B149"/>
    <mergeCell ref="A150:B150"/>
    <mergeCell ref="A169:B169"/>
    <mergeCell ref="A153:B153"/>
    <mergeCell ref="A151:B151"/>
    <mergeCell ref="A152:B152"/>
    <mergeCell ref="A154:B154"/>
    <mergeCell ref="A156:B156"/>
    <mergeCell ref="A159:B159"/>
    <mergeCell ref="J5:J6"/>
    <mergeCell ref="K5:K6"/>
    <mergeCell ref="A54:B54"/>
    <mergeCell ref="A59:B59"/>
    <mergeCell ref="A87:B87"/>
    <mergeCell ref="A96:B96"/>
    <mergeCell ref="A97:B97"/>
    <mergeCell ref="A91:B91"/>
    <mergeCell ref="A92:B92"/>
    <mergeCell ref="A214:B214"/>
    <mergeCell ref="A202:B202"/>
    <mergeCell ref="A205:B205"/>
    <mergeCell ref="A55:B55"/>
    <mergeCell ref="A101:B101"/>
    <mergeCell ref="A104:B104"/>
    <mergeCell ref="A56:B56"/>
    <mergeCell ref="A172:B172"/>
    <mergeCell ref="A167:B167"/>
    <mergeCell ref="A170:B170"/>
    <mergeCell ref="A216:B216"/>
    <mergeCell ref="A206:B206"/>
    <mergeCell ref="A203:B203"/>
    <mergeCell ref="A201:B201"/>
    <mergeCell ref="A189:B189"/>
    <mergeCell ref="A177:B177"/>
    <mergeCell ref="A178:B178"/>
    <mergeCell ref="A200:B200"/>
    <mergeCell ref="A199:B199"/>
    <mergeCell ref="A190:B190"/>
    <mergeCell ref="A1:D1"/>
    <mergeCell ref="A2:F2"/>
    <mergeCell ref="A3:M3"/>
    <mergeCell ref="A217:B217"/>
    <mergeCell ref="A173:B173"/>
    <mergeCell ref="A164:B164"/>
    <mergeCell ref="A166:B166"/>
    <mergeCell ref="A175:B175"/>
    <mergeCell ref="A176:B176"/>
    <mergeCell ref="A53:B53"/>
    <mergeCell ref="A234:G234"/>
    <mergeCell ref="A210:B210"/>
    <mergeCell ref="A213:B213"/>
    <mergeCell ref="A209:B209"/>
    <mergeCell ref="B228:F228"/>
    <mergeCell ref="A232:F232"/>
    <mergeCell ref="A219:B219"/>
    <mergeCell ref="A215:B215"/>
    <mergeCell ref="A212:B212"/>
    <mergeCell ref="A220:B220"/>
    <mergeCell ref="A93:B93"/>
    <mergeCell ref="A52:B52"/>
    <mergeCell ref="A27:B27"/>
    <mergeCell ref="A28:B28"/>
    <mergeCell ref="A29:B29"/>
    <mergeCell ref="A30:B30"/>
    <mergeCell ref="A46:B46"/>
    <mergeCell ref="A39:B39"/>
    <mergeCell ref="A43:B43"/>
    <mergeCell ref="A51:B51"/>
    <mergeCell ref="A45:B45"/>
    <mergeCell ref="A113:B113"/>
    <mergeCell ref="A108:B108"/>
    <mergeCell ref="A98:B98"/>
    <mergeCell ref="A111:B111"/>
    <mergeCell ref="A110:B110"/>
    <mergeCell ref="A105:B105"/>
    <mergeCell ref="A107:B107"/>
    <mergeCell ref="A99:B99"/>
    <mergeCell ref="A103:B103"/>
    <mergeCell ref="A100:B100"/>
    <mergeCell ref="A18:B18"/>
    <mergeCell ref="A19:B19"/>
    <mergeCell ref="A20:B20"/>
    <mergeCell ref="A106:B106"/>
    <mergeCell ref="A44:B44"/>
    <mergeCell ref="A33:B33"/>
    <mergeCell ref="A35:B35"/>
    <mergeCell ref="A36:B36"/>
    <mergeCell ref="A37:B37"/>
    <mergeCell ref="A38:B38"/>
    <mergeCell ref="A25:B25"/>
    <mergeCell ref="A26:B26"/>
    <mergeCell ref="A32:B32"/>
    <mergeCell ref="A31:B31"/>
    <mergeCell ref="A49:B49"/>
    <mergeCell ref="A48:B48"/>
    <mergeCell ref="A41:B41"/>
    <mergeCell ref="A42:B42"/>
    <mergeCell ref="A40:B40"/>
    <mergeCell ref="A4:S4"/>
    <mergeCell ref="A5:A6"/>
    <mergeCell ref="B5:B6"/>
    <mergeCell ref="C5:C6"/>
    <mergeCell ref="D5:F5"/>
    <mergeCell ref="H5:H6"/>
    <mergeCell ref="G5:G6"/>
    <mergeCell ref="I5:I6"/>
    <mergeCell ref="S5:S6"/>
    <mergeCell ref="R5:R6"/>
    <mergeCell ref="O5:O6"/>
    <mergeCell ref="P5:Q5"/>
    <mergeCell ref="N5:N6"/>
    <mergeCell ref="L5:M5"/>
    <mergeCell ref="A21:B21"/>
    <mergeCell ref="A22:B22"/>
    <mergeCell ref="A23:B23"/>
    <mergeCell ref="A9:B9"/>
    <mergeCell ref="A10:B10"/>
    <mergeCell ref="A11:B11"/>
    <mergeCell ref="A12:B12"/>
    <mergeCell ref="A13:B13"/>
    <mergeCell ref="A14:B14"/>
    <mergeCell ref="A17:B17"/>
    <mergeCell ref="A58:B58"/>
    <mergeCell ref="A88:B88"/>
    <mergeCell ref="A89:B89"/>
    <mergeCell ref="A15:B15"/>
    <mergeCell ref="A16:B16"/>
    <mergeCell ref="A47:B47"/>
    <mergeCell ref="A62:B62"/>
    <mergeCell ref="A61:B61"/>
    <mergeCell ref="A63:B63"/>
    <mergeCell ref="A64:B64"/>
    <mergeCell ref="A90:B90"/>
    <mergeCell ref="A129:B129"/>
    <mergeCell ref="A131:B131"/>
    <mergeCell ref="A115:B115"/>
    <mergeCell ref="A116:B116"/>
    <mergeCell ref="A117:B117"/>
    <mergeCell ref="A118:B118"/>
    <mergeCell ref="A127:B127"/>
    <mergeCell ref="A128:B128"/>
    <mergeCell ref="A120:B120"/>
    <mergeCell ref="A143:B143"/>
    <mergeCell ref="A144:B144"/>
    <mergeCell ref="A121:B121"/>
    <mergeCell ref="A122:B122"/>
    <mergeCell ref="A123:B123"/>
    <mergeCell ref="A124:B124"/>
    <mergeCell ref="A125:B125"/>
    <mergeCell ref="A126:B126"/>
    <mergeCell ref="A95:B95"/>
    <mergeCell ref="A119:B119"/>
    <mergeCell ref="A148:B148"/>
    <mergeCell ref="A145:B145"/>
    <mergeCell ref="A147:B147"/>
    <mergeCell ref="A141:B141"/>
    <mergeCell ref="A146:B146"/>
    <mergeCell ref="A138:B138"/>
    <mergeCell ref="A139:B139"/>
    <mergeCell ref="A132:B132"/>
    <mergeCell ref="A157:B157"/>
    <mergeCell ref="A134:B134"/>
    <mergeCell ref="A204:B204"/>
    <mergeCell ref="A208:B208"/>
    <mergeCell ref="A198:B198"/>
    <mergeCell ref="A192:B192"/>
    <mergeCell ref="A196:B196"/>
    <mergeCell ref="A207:B207"/>
    <mergeCell ref="A197:B197"/>
    <mergeCell ref="A195:B195"/>
    <mergeCell ref="A193:B193"/>
    <mergeCell ref="A185:B185"/>
    <mergeCell ref="A188:B188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194:S194"/>
    <mergeCell ref="A180:B180"/>
    <mergeCell ref="A181:B181"/>
    <mergeCell ref="A133:B133"/>
    <mergeCell ref="A162:B162"/>
    <mergeCell ref="A155:B155"/>
    <mergeCell ref="A179:B179"/>
    <mergeCell ref="A186:B186"/>
    <mergeCell ref="A187:B187"/>
    <mergeCell ref="A182:B182"/>
    <mergeCell ref="A160:B160"/>
    <mergeCell ref="A94:B94"/>
    <mergeCell ref="A82:B82"/>
    <mergeCell ref="A84:B84"/>
    <mergeCell ref="A85:B85"/>
    <mergeCell ref="A135:B135"/>
    <mergeCell ref="A136:B136"/>
  </mergeCells>
  <printOptions horizontalCentered="1"/>
  <pageMargins left="0.1968503937007874" right="0.1968503937007874" top="0.7874015748031497" bottom="0.3937007874015748" header="0.4724409448818898" footer="0.1968503937007874"/>
  <pageSetup firstPageNumber="52" useFirstPageNumber="1" horizontalDpi="300" verticalDpi="3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97"/>
  <sheetViews>
    <sheetView showZeros="0" zoomScaleSheetLayoutView="75" zoomScalePageLayoutView="0" workbookViewId="0" topLeftCell="A1">
      <pane ySplit="7" topLeftCell="A89" activePane="bottomLeft" state="frozen"/>
      <selection pane="topLeft" activeCell="A1" sqref="A1"/>
      <selection pane="bottomLeft" activeCell="G91" sqref="G91"/>
    </sheetView>
  </sheetViews>
  <sheetFormatPr defaultColWidth="8.875" defaultRowHeight="12.75"/>
  <cols>
    <col min="1" max="1" width="8.00390625" style="136" customWidth="1"/>
    <col min="2" max="2" width="34.125" style="141" customWidth="1"/>
    <col min="3" max="3" width="13.125" style="136" customWidth="1"/>
    <col min="4" max="4" width="10.75390625" style="136" customWidth="1"/>
    <col min="5" max="5" width="12.125" style="136" customWidth="1"/>
    <col min="6" max="6" width="16.75390625" style="136" customWidth="1"/>
    <col min="7" max="7" width="10.75390625" style="136" customWidth="1"/>
    <col min="8" max="8" width="12.125" style="136" customWidth="1"/>
    <col min="9" max="9" width="10.75390625" style="136" customWidth="1"/>
    <col min="10" max="10" width="12.25390625" style="136" customWidth="1"/>
    <col min="11" max="11" width="11.875" style="136" customWidth="1"/>
    <col min="12" max="12" width="13.125" style="136" customWidth="1"/>
    <col min="13" max="14" width="10.00390625" style="136" hidden="1" customWidth="1"/>
    <col min="15" max="15" width="9.125" style="136" customWidth="1"/>
    <col min="16" max="16384" width="8.875" style="136" customWidth="1"/>
  </cols>
  <sheetData>
    <row r="1" spans="1:13" s="109" customFormat="1" ht="15" customHeight="1">
      <c r="A1" s="527" t="s">
        <v>149</v>
      </c>
      <c r="B1" s="527"/>
      <c r="C1" s="527"/>
      <c r="D1" s="527"/>
      <c r="E1" s="108"/>
      <c r="F1" s="108"/>
      <c r="G1"/>
      <c r="H1"/>
      <c r="I1"/>
      <c r="J1" s="380"/>
      <c r="K1"/>
      <c r="L1"/>
      <c r="M1"/>
    </row>
    <row r="2" spans="1:13" s="110" customFormat="1" ht="12.75">
      <c r="A2" s="528" t="s">
        <v>851</v>
      </c>
      <c r="B2" s="528"/>
      <c r="C2" s="528"/>
      <c r="D2" s="528"/>
      <c r="E2" s="528"/>
      <c r="F2" s="528"/>
      <c r="G2" s="92"/>
      <c r="H2" s="95"/>
      <c r="I2" s="95"/>
      <c r="J2" s="95"/>
      <c r="K2" s="95"/>
      <c r="L2" s="95"/>
      <c r="M2" s="95"/>
    </row>
    <row r="3" spans="1:13" s="110" customFormat="1" ht="12.75" customHeight="1">
      <c r="A3" s="528" t="s">
        <v>850</v>
      </c>
      <c r="B3" s="528"/>
      <c r="C3" s="528"/>
      <c r="D3" s="528"/>
      <c r="E3" s="528"/>
      <c r="F3" s="528"/>
      <c r="G3" s="528"/>
      <c r="H3" s="528"/>
      <c r="I3" s="528"/>
      <c r="J3" s="92"/>
      <c r="K3" s="92"/>
      <c r="L3" s="92"/>
      <c r="M3" s="92"/>
    </row>
    <row r="4" spans="1:12" s="110" customFormat="1" ht="72" customHeight="1">
      <c r="A4" s="659" t="s">
        <v>48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</row>
    <row r="5" spans="1:12" s="111" customFormat="1" ht="42" customHeight="1">
      <c r="A5" s="662"/>
      <c r="B5" s="663" t="s">
        <v>49</v>
      </c>
      <c r="C5" s="666" t="s">
        <v>50</v>
      </c>
      <c r="D5" s="670" t="s">
        <v>51</v>
      </c>
      <c r="E5" s="658"/>
      <c r="F5" s="666" t="s">
        <v>52</v>
      </c>
      <c r="G5" s="657" t="s">
        <v>53</v>
      </c>
      <c r="H5" s="658"/>
      <c r="I5" s="657" t="s">
        <v>54</v>
      </c>
      <c r="J5" s="660"/>
      <c r="K5" s="661"/>
      <c r="L5" s="667" t="s">
        <v>55</v>
      </c>
    </row>
    <row r="6" spans="1:12" s="111" customFormat="1" ht="15" customHeight="1">
      <c r="A6" s="662"/>
      <c r="B6" s="664"/>
      <c r="C6" s="664"/>
      <c r="D6" s="663" t="s">
        <v>554</v>
      </c>
      <c r="E6" s="666" t="s">
        <v>56</v>
      </c>
      <c r="F6" s="664"/>
      <c r="G6" s="663" t="s">
        <v>554</v>
      </c>
      <c r="H6" s="666" t="s">
        <v>56</v>
      </c>
      <c r="I6" s="671" t="s">
        <v>554</v>
      </c>
      <c r="J6" s="668" t="s">
        <v>57</v>
      </c>
      <c r="K6" s="669"/>
      <c r="L6" s="667"/>
    </row>
    <row r="7" spans="1:12" s="111" customFormat="1" ht="88.5" customHeight="1">
      <c r="A7" s="662"/>
      <c r="B7" s="665"/>
      <c r="C7" s="665"/>
      <c r="D7" s="665"/>
      <c r="E7" s="665"/>
      <c r="F7" s="665"/>
      <c r="G7" s="665"/>
      <c r="H7" s="665"/>
      <c r="I7" s="671"/>
      <c r="J7" s="378" t="s">
        <v>58</v>
      </c>
      <c r="K7" s="378" t="s">
        <v>59</v>
      </c>
      <c r="L7" s="667"/>
    </row>
    <row r="8" spans="1:12" s="111" customFormat="1" ht="14.25" customHeight="1">
      <c r="A8" s="379" t="s">
        <v>545</v>
      </c>
      <c r="B8" s="379" t="s">
        <v>557</v>
      </c>
      <c r="C8" s="379" t="s">
        <v>558</v>
      </c>
      <c r="D8" s="379">
        <v>1</v>
      </c>
      <c r="E8" s="379">
        <v>2</v>
      </c>
      <c r="F8" s="379">
        <v>3</v>
      </c>
      <c r="G8" s="379">
        <v>4</v>
      </c>
      <c r="H8" s="379">
        <v>5</v>
      </c>
      <c r="I8" s="379">
        <v>6</v>
      </c>
      <c r="J8" s="379">
        <v>7</v>
      </c>
      <c r="K8" s="379">
        <v>8</v>
      </c>
      <c r="L8" s="379">
        <v>9</v>
      </c>
    </row>
    <row r="9" spans="1:14" s="111" customFormat="1" ht="24.75" customHeight="1">
      <c r="A9" s="651" t="s">
        <v>770</v>
      </c>
      <c r="B9" s="654" t="s">
        <v>147</v>
      </c>
      <c r="C9" s="112" t="s">
        <v>60</v>
      </c>
      <c r="D9" s="113"/>
      <c r="E9" s="113"/>
      <c r="F9" s="114"/>
      <c r="G9" s="113"/>
      <c r="H9" s="113"/>
      <c r="I9" s="113"/>
      <c r="J9" s="115" t="s">
        <v>613</v>
      </c>
      <c r="K9" s="114"/>
      <c r="L9" s="114"/>
      <c r="M9" s="111" t="b">
        <f>D9=G9+I9</f>
        <v>1</v>
      </c>
      <c r="N9" s="111" t="b">
        <f>E9=H9+L9</f>
        <v>1</v>
      </c>
    </row>
    <row r="10" spans="1:14" s="111" customFormat="1" ht="24.75" customHeight="1">
      <c r="A10" s="652"/>
      <c r="B10" s="655"/>
      <c r="C10" s="112" t="s">
        <v>61</v>
      </c>
      <c r="D10" s="113"/>
      <c r="E10" s="113"/>
      <c r="F10" s="115" t="s">
        <v>613</v>
      </c>
      <c r="G10" s="113"/>
      <c r="H10" s="113"/>
      <c r="I10" s="113"/>
      <c r="J10" s="115" t="s">
        <v>613</v>
      </c>
      <c r="K10" s="115" t="s">
        <v>613</v>
      </c>
      <c r="L10" s="114"/>
      <c r="M10" s="111" t="b">
        <f aca="true" t="shared" si="0" ref="M10:M73">D10=G10+I10</f>
        <v>1</v>
      </c>
      <c r="N10" s="111" t="b">
        <f aca="true" t="shared" si="1" ref="N10:N73">E10=H10+L10</f>
        <v>1</v>
      </c>
    </row>
    <row r="11" spans="1:14" s="117" customFormat="1" ht="33.75" customHeight="1">
      <c r="A11" s="652"/>
      <c r="B11" s="654" t="s">
        <v>344</v>
      </c>
      <c r="C11" s="112" t="s">
        <v>60</v>
      </c>
      <c r="D11" s="113"/>
      <c r="E11" s="113"/>
      <c r="F11" s="116"/>
      <c r="G11" s="113"/>
      <c r="H11" s="113"/>
      <c r="I11" s="113"/>
      <c r="J11" s="115" t="s">
        <v>613</v>
      </c>
      <c r="K11" s="116"/>
      <c r="L11" s="116"/>
      <c r="M11" s="111" t="b">
        <f t="shared" si="0"/>
        <v>1</v>
      </c>
      <c r="N11" s="111" t="b">
        <f t="shared" si="1"/>
        <v>1</v>
      </c>
    </row>
    <row r="12" spans="1:14" s="117" customFormat="1" ht="34.5" customHeight="1">
      <c r="A12" s="652"/>
      <c r="B12" s="655"/>
      <c r="C12" s="112" t="s">
        <v>61</v>
      </c>
      <c r="D12" s="113"/>
      <c r="E12" s="113"/>
      <c r="F12" s="115" t="s">
        <v>613</v>
      </c>
      <c r="G12" s="113"/>
      <c r="H12" s="113"/>
      <c r="I12" s="113"/>
      <c r="J12" s="115" t="s">
        <v>613</v>
      </c>
      <c r="K12" s="115" t="s">
        <v>613</v>
      </c>
      <c r="L12" s="116"/>
      <c r="M12" s="111" t="b">
        <f t="shared" si="0"/>
        <v>1</v>
      </c>
      <c r="N12" s="111" t="b">
        <f t="shared" si="1"/>
        <v>1</v>
      </c>
    </row>
    <row r="13" spans="1:14" s="117" customFormat="1" ht="24.75" customHeight="1">
      <c r="A13" s="652"/>
      <c r="B13" s="654" t="s">
        <v>148</v>
      </c>
      <c r="C13" s="112" t="s">
        <v>60</v>
      </c>
      <c r="D13" s="113"/>
      <c r="E13" s="113"/>
      <c r="F13" s="116"/>
      <c r="G13" s="113"/>
      <c r="H13" s="113"/>
      <c r="I13" s="113"/>
      <c r="J13" s="115" t="s">
        <v>613</v>
      </c>
      <c r="K13" s="116"/>
      <c r="L13" s="116"/>
      <c r="M13" s="111" t="b">
        <f t="shared" si="0"/>
        <v>1</v>
      </c>
      <c r="N13" s="111" t="b">
        <f t="shared" si="1"/>
        <v>1</v>
      </c>
    </row>
    <row r="14" spans="1:14" s="117" customFormat="1" ht="31.5" customHeight="1">
      <c r="A14" s="652"/>
      <c r="B14" s="655"/>
      <c r="C14" s="112" t="s">
        <v>61</v>
      </c>
      <c r="D14" s="113"/>
      <c r="E14" s="113"/>
      <c r="F14" s="115" t="s">
        <v>613</v>
      </c>
      <c r="G14" s="113"/>
      <c r="H14" s="113"/>
      <c r="I14" s="113"/>
      <c r="J14" s="115" t="s">
        <v>613</v>
      </c>
      <c r="K14" s="115" t="s">
        <v>613</v>
      </c>
      <c r="L14" s="116"/>
      <c r="M14" s="111" t="b">
        <f t="shared" si="0"/>
        <v>1</v>
      </c>
      <c r="N14" s="111" t="b">
        <f t="shared" si="1"/>
        <v>1</v>
      </c>
    </row>
    <row r="15" spans="1:14" s="117" customFormat="1" ht="29.25" customHeight="1">
      <c r="A15" s="652"/>
      <c r="B15" s="628" t="s">
        <v>345</v>
      </c>
      <c r="C15" s="112" t="s">
        <v>60</v>
      </c>
      <c r="D15" s="113"/>
      <c r="E15" s="113"/>
      <c r="F15" s="116"/>
      <c r="G15" s="113"/>
      <c r="H15" s="113"/>
      <c r="I15" s="113"/>
      <c r="J15" s="115" t="s">
        <v>613</v>
      </c>
      <c r="K15" s="116"/>
      <c r="L15" s="116"/>
      <c r="M15" s="111" t="b">
        <f t="shared" si="0"/>
        <v>1</v>
      </c>
      <c r="N15" s="111" t="b">
        <f t="shared" si="1"/>
        <v>1</v>
      </c>
    </row>
    <row r="16" spans="1:14" s="117" customFormat="1" ht="28.5" customHeight="1">
      <c r="A16" s="652"/>
      <c r="B16" s="628"/>
      <c r="C16" s="112" t="s">
        <v>61</v>
      </c>
      <c r="D16" s="113"/>
      <c r="E16" s="113"/>
      <c r="F16" s="115" t="s">
        <v>613</v>
      </c>
      <c r="G16" s="113"/>
      <c r="H16" s="113"/>
      <c r="I16" s="113"/>
      <c r="J16" s="115" t="s">
        <v>613</v>
      </c>
      <c r="K16" s="115" t="s">
        <v>613</v>
      </c>
      <c r="L16" s="116"/>
      <c r="M16" s="111" t="b">
        <f t="shared" si="0"/>
        <v>1</v>
      </c>
      <c r="N16" s="111" t="b">
        <f t="shared" si="1"/>
        <v>1</v>
      </c>
    </row>
    <row r="17" spans="1:14" s="117" customFormat="1" ht="24.75" customHeight="1">
      <c r="A17" s="652"/>
      <c r="B17" s="683" t="s">
        <v>346</v>
      </c>
      <c r="C17" s="112" t="s">
        <v>60</v>
      </c>
      <c r="D17" s="113"/>
      <c r="E17" s="113"/>
      <c r="F17" s="116"/>
      <c r="G17" s="113"/>
      <c r="H17" s="113"/>
      <c r="I17" s="113"/>
      <c r="J17" s="115" t="s">
        <v>613</v>
      </c>
      <c r="K17" s="116"/>
      <c r="L17" s="116"/>
      <c r="M17" s="111" t="b">
        <f t="shared" si="0"/>
        <v>1</v>
      </c>
      <c r="N17" s="111" t="b">
        <f t="shared" si="1"/>
        <v>1</v>
      </c>
    </row>
    <row r="18" spans="1:14" s="117" customFormat="1" ht="24.75" customHeight="1">
      <c r="A18" s="652"/>
      <c r="B18" s="683"/>
      <c r="C18" s="112" t="s">
        <v>61</v>
      </c>
      <c r="D18" s="113"/>
      <c r="E18" s="113"/>
      <c r="F18" s="115" t="s">
        <v>613</v>
      </c>
      <c r="G18" s="113"/>
      <c r="H18" s="113"/>
      <c r="I18" s="113"/>
      <c r="J18" s="115" t="s">
        <v>613</v>
      </c>
      <c r="K18" s="115" t="s">
        <v>613</v>
      </c>
      <c r="L18" s="116"/>
      <c r="M18" s="111" t="b">
        <f t="shared" si="0"/>
        <v>1</v>
      </c>
      <c r="N18" s="111" t="b">
        <f t="shared" si="1"/>
        <v>1</v>
      </c>
    </row>
    <row r="19" spans="1:14" s="117" customFormat="1" ht="24.75" customHeight="1">
      <c r="A19" s="652"/>
      <c r="B19" s="625" t="s">
        <v>347</v>
      </c>
      <c r="C19" s="112" t="s">
        <v>60</v>
      </c>
      <c r="D19" s="113"/>
      <c r="E19" s="113"/>
      <c r="F19" s="113"/>
      <c r="G19" s="113"/>
      <c r="H19" s="113"/>
      <c r="I19" s="113"/>
      <c r="J19" s="115" t="s">
        <v>613</v>
      </c>
      <c r="K19" s="113"/>
      <c r="L19" s="116"/>
      <c r="M19" s="111" t="b">
        <f t="shared" si="0"/>
        <v>1</v>
      </c>
      <c r="N19" s="111" t="b">
        <f t="shared" si="1"/>
        <v>1</v>
      </c>
    </row>
    <row r="20" spans="1:14" s="117" customFormat="1" ht="27" customHeight="1">
      <c r="A20" s="652"/>
      <c r="B20" s="626"/>
      <c r="C20" s="112" t="s">
        <v>61</v>
      </c>
      <c r="D20" s="113"/>
      <c r="E20" s="113"/>
      <c r="F20" s="115" t="s">
        <v>613</v>
      </c>
      <c r="G20" s="113"/>
      <c r="H20" s="113"/>
      <c r="I20" s="113"/>
      <c r="J20" s="115" t="s">
        <v>613</v>
      </c>
      <c r="K20" s="115" t="s">
        <v>613</v>
      </c>
      <c r="L20" s="116"/>
      <c r="M20" s="111" t="b">
        <f t="shared" si="0"/>
        <v>1</v>
      </c>
      <c r="N20" s="111" t="b">
        <f t="shared" si="1"/>
        <v>1</v>
      </c>
    </row>
    <row r="21" spans="1:14" s="117" customFormat="1" ht="24.75" customHeight="1">
      <c r="A21" s="652"/>
      <c r="B21" s="625" t="s">
        <v>348</v>
      </c>
      <c r="C21" s="112" t="s">
        <v>60</v>
      </c>
      <c r="D21" s="113"/>
      <c r="E21" s="113"/>
      <c r="F21" s="113"/>
      <c r="G21" s="113"/>
      <c r="H21" s="113"/>
      <c r="I21" s="113"/>
      <c r="J21" s="115" t="s">
        <v>613</v>
      </c>
      <c r="K21" s="113"/>
      <c r="L21" s="116"/>
      <c r="M21" s="111" t="b">
        <f t="shared" si="0"/>
        <v>1</v>
      </c>
      <c r="N21" s="111" t="b">
        <f t="shared" si="1"/>
        <v>1</v>
      </c>
    </row>
    <row r="22" spans="1:14" s="117" customFormat="1" ht="27" customHeight="1">
      <c r="A22" s="652"/>
      <c r="B22" s="626"/>
      <c r="C22" s="112" t="s">
        <v>61</v>
      </c>
      <c r="D22" s="113"/>
      <c r="E22" s="113"/>
      <c r="F22" s="115" t="s">
        <v>613</v>
      </c>
      <c r="G22" s="113"/>
      <c r="H22" s="113"/>
      <c r="I22" s="113"/>
      <c r="J22" s="115" t="s">
        <v>613</v>
      </c>
      <c r="K22" s="115" t="s">
        <v>613</v>
      </c>
      <c r="L22" s="116"/>
      <c r="M22" s="111" t="b">
        <f t="shared" si="0"/>
        <v>1</v>
      </c>
      <c r="N22" s="111" t="b">
        <f t="shared" si="1"/>
        <v>1</v>
      </c>
    </row>
    <row r="23" spans="1:14" s="117" customFormat="1" ht="25.5" customHeight="1">
      <c r="A23" s="652"/>
      <c r="B23" s="634" t="s">
        <v>62</v>
      </c>
      <c r="C23" s="112" t="s">
        <v>60</v>
      </c>
      <c r="D23" s="118">
        <f>IF((D9+D11+D13+D15+D17+D19+D21)=(G23+I23),(G23+I23),"`ОШ!`")</f>
        <v>0</v>
      </c>
      <c r="E23" s="118">
        <f>E9+E11+E13+E15+E17+E19+E21</f>
        <v>0</v>
      </c>
      <c r="F23" s="118">
        <f>F9+F11+F13+F15+F17+F19+F21</f>
        <v>0</v>
      </c>
      <c r="G23" s="118">
        <f>G9+G11+G13+G15+G17+G19+G21</f>
        <v>0</v>
      </c>
      <c r="H23" s="118">
        <f>H9+H11+H13+H15+H17+H19+H21</f>
        <v>0</v>
      </c>
      <c r="I23" s="118">
        <f>I9+I11+I13+I15+I17+I19+I21</f>
        <v>0</v>
      </c>
      <c r="J23" s="115" t="s">
        <v>613</v>
      </c>
      <c r="K23" s="118">
        <f>K9+K11+K13+K15+K17+K19+K21</f>
        <v>0</v>
      </c>
      <c r="L23" s="118">
        <f>L9+L11+L13+L15+L17+L19+L21</f>
        <v>0</v>
      </c>
      <c r="M23" s="111" t="b">
        <f t="shared" si="0"/>
        <v>1</v>
      </c>
      <c r="N23" s="111" t="b">
        <f t="shared" si="1"/>
        <v>1</v>
      </c>
    </row>
    <row r="24" spans="1:14" s="117" customFormat="1" ht="24.75" customHeight="1" thickBot="1">
      <c r="A24" s="653"/>
      <c r="B24" s="635"/>
      <c r="C24" s="357" t="s">
        <v>61</v>
      </c>
      <c r="D24" s="358">
        <f>IF((D10+D12+D14+D16+D18+D20+D22)=(G24+I24),(G24+I24),"`ОШ!`")</f>
        <v>0</v>
      </c>
      <c r="E24" s="358">
        <f>E10+E12+E14+E16+E18+E20+E22</f>
        <v>0</v>
      </c>
      <c r="F24" s="359" t="s">
        <v>613</v>
      </c>
      <c r="G24" s="358">
        <f>G10+G12+G14+G16+G18+G20+G22</f>
        <v>0</v>
      </c>
      <c r="H24" s="358">
        <f>H10+H12+H14+H16+H18+H20+H22</f>
        <v>0</v>
      </c>
      <c r="I24" s="358">
        <f>I10+I12+I14+I16+I18+I20+I22</f>
        <v>0</v>
      </c>
      <c r="J24" s="359" t="s">
        <v>613</v>
      </c>
      <c r="K24" s="359" t="s">
        <v>613</v>
      </c>
      <c r="L24" s="358">
        <f>L10+L12+L14+L16+L18+L20+L22</f>
        <v>0</v>
      </c>
      <c r="M24" s="111" t="b">
        <f t="shared" si="0"/>
        <v>1</v>
      </c>
      <c r="N24" s="111" t="b">
        <f t="shared" si="1"/>
        <v>1</v>
      </c>
    </row>
    <row r="25" spans="1:14" s="117" customFormat="1" ht="29.25" customHeight="1">
      <c r="A25" s="640" t="s">
        <v>771</v>
      </c>
      <c r="B25" s="656" t="s">
        <v>63</v>
      </c>
      <c r="C25" s="360" t="s">
        <v>60</v>
      </c>
      <c r="D25" s="361">
        <v>2</v>
      </c>
      <c r="E25" s="361"/>
      <c r="F25" s="362"/>
      <c r="G25" s="361"/>
      <c r="H25" s="361"/>
      <c r="I25" s="361">
        <v>2</v>
      </c>
      <c r="J25" s="361">
        <v>2</v>
      </c>
      <c r="K25" s="363" t="s">
        <v>613</v>
      </c>
      <c r="L25" s="362"/>
      <c r="M25" s="111" t="b">
        <f t="shared" si="0"/>
        <v>1</v>
      </c>
      <c r="N25" s="111" t="b">
        <f t="shared" si="1"/>
        <v>1</v>
      </c>
    </row>
    <row r="26" spans="1:14" s="117" customFormat="1" ht="29.25" customHeight="1">
      <c r="A26" s="641"/>
      <c r="B26" s="655"/>
      <c r="C26" s="112" t="s">
        <v>61</v>
      </c>
      <c r="D26" s="119"/>
      <c r="E26" s="119"/>
      <c r="F26" s="115" t="s">
        <v>613</v>
      </c>
      <c r="G26" s="113"/>
      <c r="H26" s="113"/>
      <c r="I26" s="120"/>
      <c r="J26" s="115" t="s">
        <v>613</v>
      </c>
      <c r="K26" s="115" t="s">
        <v>613</v>
      </c>
      <c r="L26" s="116"/>
      <c r="M26" s="111" t="b">
        <f t="shared" si="0"/>
        <v>1</v>
      </c>
      <c r="N26" s="111" t="b">
        <f t="shared" si="1"/>
        <v>1</v>
      </c>
    </row>
    <row r="27" spans="1:14" s="117" customFormat="1" ht="29.25" customHeight="1">
      <c r="A27" s="641"/>
      <c r="B27" s="630" t="s">
        <v>64</v>
      </c>
      <c r="C27" s="112" t="s">
        <v>60</v>
      </c>
      <c r="D27" s="119"/>
      <c r="E27" s="119"/>
      <c r="F27" s="116"/>
      <c r="G27" s="119"/>
      <c r="H27" s="119"/>
      <c r="I27" s="120"/>
      <c r="J27" s="120"/>
      <c r="K27" s="115" t="s">
        <v>613</v>
      </c>
      <c r="L27" s="116"/>
      <c r="M27" s="111" t="b">
        <f t="shared" si="0"/>
        <v>1</v>
      </c>
      <c r="N27" s="111" t="b">
        <f t="shared" si="1"/>
        <v>1</v>
      </c>
    </row>
    <row r="28" spans="1:14" s="117" customFormat="1" ht="29.25" customHeight="1">
      <c r="A28" s="641"/>
      <c r="B28" s="631"/>
      <c r="C28" s="112" t="s">
        <v>61</v>
      </c>
      <c r="D28" s="119"/>
      <c r="E28" s="119"/>
      <c r="F28" s="115" t="s">
        <v>613</v>
      </c>
      <c r="G28" s="113"/>
      <c r="H28" s="113"/>
      <c r="I28" s="120"/>
      <c r="J28" s="115" t="s">
        <v>613</v>
      </c>
      <c r="K28" s="115" t="s">
        <v>613</v>
      </c>
      <c r="L28" s="116"/>
      <c r="M28" s="111" t="b">
        <f t="shared" si="0"/>
        <v>1</v>
      </c>
      <c r="N28" s="111" t="b">
        <f t="shared" si="1"/>
        <v>1</v>
      </c>
    </row>
    <row r="29" spans="1:14" s="117" customFormat="1" ht="30" customHeight="1">
      <c r="A29" s="641"/>
      <c r="B29" s="630" t="s">
        <v>65</v>
      </c>
      <c r="C29" s="112" t="s">
        <v>60</v>
      </c>
      <c r="D29" s="119"/>
      <c r="E29" s="119"/>
      <c r="F29" s="116"/>
      <c r="G29" s="119"/>
      <c r="H29" s="119"/>
      <c r="I29" s="120"/>
      <c r="J29" s="120"/>
      <c r="K29" s="115" t="s">
        <v>613</v>
      </c>
      <c r="L29" s="116"/>
      <c r="M29" s="111" t="b">
        <f t="shared" si="0"/>
        <v>1</v>
      </c>
      <c r="N29" s="111" t="b">
        <f t="shared" si="1"/>
        <v>1</v>
      </c>
    </row>
    <row r="30" spans="1:14" s="117" customFormat="1" ht="35.25" customHeight="1">
      <c r="A30" s="641"/>
      <c r="B30" s="631"/>
      <c r="C30" s="112" t="s">
        <v>61</v>
      </c>
      <c r="D30" s="119"/>
      <c r="E30" s="119"/>
      <c r="F30" s="115" t="s">
        <v>613</v>
      </c>
      <c r="G30" s="113"/>
      <c r="H30" s="113"/>
      <c r="I30" s="120"/>
      <c r="J30" s="115" t="s">
        <v>613</v>
      </c>
      <c r="K30" s="115" t="s">
        <v>613</v>
      </c>
      <c r="L30" s="116"/>
      <c r="M30" s="111" t="b">
        <f t="shared" si="0"/>
        <v>1</v>
      </c>
      <c r="N30" s="111" t="b">
        <f t="shared" si="1"/>
        <v>1</v>
      </c>
    </row>
    <row r="31" spans="1:14" s="117" customFormat="1" ht="30" customHeight="1">
      <c r="A31" s="641"/>
      <c r="B31" s="630" t="s">
        <v>66</v>
      </c>
      <c r="C31" s="112" t="s">
        <v>60</v>
      </c>
      <c r="D31" s="119"/>
      <c r="E31" s="119"/>
      <c r="F31" s="116"/>
      <c r="G31" s="119"/>
      <c r="H31" s="119"/>
      <c r="I31" s="120"/>
      <c r="J31" s="120"/>
      <c r="K31" s="115" t="s">
        <v>613</v>
      </c>
      <c r="L31" s="116"/>
      <c r="M31" s="111" t="b">
        <f t="shared" si="0"/>
        <v>1</v>
      </c>
      <c r="N31" s="111" t="b">
        <f t="shared" si="1"/>
        <v>1</v>
      </c>
    </row>
    <row r="32" spans="1:14" s="117" customFormat="1" ht="30" customHeight="1">
      <c r="A32" s="641"/>
      <c r="B32" s="631"/>
      <c r="C32" s="112" t="s">
        <v>61</v>
      </c>
      <c r="D32" s="119"/>
      <c r="E32" s="119"/>
      <c r="F32" s="115" t="s">
        <v>613</v>
      </c>
      <c r="G32" s="113"/>
      <c r="H32" s="113"/>
      <c r="I32" s="120"/>
      <c r="J32" s="115" t="s">
        <v>613</v>
      </c>
      <c r="K32" s="115" t="s">
        <v>613</v>
      </c>
      <c r="L32" s="116"/>
      <c r="M32" s="111" t="b">
        <f t="shared" si="0"/>
        <v>1</v>
      </c>
      <c r="N32" s="111" t="b">
        <f t="shared" si="1"/>
        <v>1</v>
      </c>
    </row>
    <row r="33" spans="1:14" s="117" customFormat="1" ht="30" customHeight="1">
      <c r="A33" s="641"/>
      <c r="B33" s="630" t="s">
        <v>67</v>
      </c>
      <c r="C33" s="112" t="s">
        <v>60</v>
      </c>
      <c r="D33" s="119"/>
      <c r="E33" s="119"/>
      <c r="F33" s="119"/>
      <c r="G33" s="119"/>
      <c r="H33" s="119"/>
      <c r="I33" s="120"/>
      <c r="J33" s="120"/>
      <c r="K33" s="115" t="s">
        <v>613</v>
      </c>
      <c r="L33" s="116"/>
      <c r="M33" s="111" t="b">
        <f t="shared" si="0"/>
        <v>1</v>
      </c>
      <c r="N33" s="111" t="b">
        <f t="shared" si="1"/>
        <v>1</v>
      </c>
    </row>
    <row r="34" spans="1:14" s="117" customFormat="1" ht="35.25" customHeight="1">
      <c r="A34" s="643"/>
      <c r="B34" s="631"/>
      <c r="C34" s="112" t="s">
        <v>61</v>
      </c>
      <c r="D34" s="119"/>
      <c r="E34" s="119"/>
      <c r="F34" s="115" t="s">
        <v>613</v>
      </c>
      <c r="G34" s="113"/>
      <c r="H34" s="113"/>
      <c r="I34" s="120"/>
      <c r="J34" s="115" t="s">
        <v>613</v>
      </c>
      <c r="K34" s="115" t="s">
        <v>613</v>
      </c>
      <c r="L34" s="116"/>
      <c r="M34" s="111" t="b">
        <f t="shared" si="0"/>
        <v>1</v>
      </c>
      <c r="N34" s="111" t="b">
        <f t="shared" si="1"/>
        <v>1</v>
      </c>
    </row>
    <row r="35" spans="1:14" s="117" customFormat="1" ht="30" customHeight="1">
      <c r="A35" s="643"/>
      <c r="B35" s="630" t="s">
        <v>68</v>
      </c>
      <c r="C35" s="112" t="s">
        <v>60</v>
      </c>
      <c r="D35" s="119"/>
      <c r="E35" s="119"/>
      <c r="F35" s="120"/>
      <c r="G35" s="119"/>
      <c r="H35" s="119"/>
      <c r="I35" s="120"/>
      <c r="J35" s="120"/>
      <c r="K35" s="115" t="s">
        <v>613</v>
      </c>
      <c r="L35" s="116"/>
      <c r="M35" s="111" t="b">
        <f t="shared" si="0"/>
        <v>1</v>
      </c>
      <c r="N35" s="111" t="b">
        <f t="shared" si="1"/>
        <v>1</v>
      </c>
    </row>
    <row r="36" spans="1:14" s="117" customFormat="1" ht="30" customHeight="1">
      <c r="A36" s="643"/>
      <c r="B36" s="631"/>
      <c r="C36" s="112" t="s">
        <v>61</v>
      </c>
      <c r="D36" s="119"/>
      <c r="E36" s="119"/>
      <c r="F36" s="115" t="s">
        <v>613</v>
      </c>
      <c r="G36" s="113"/>
      <c r="H36" s="113"/>
      <c r="I36" s="120"/>
      <c r="J36" s="115" t="s">
        <v>613</v>
      </c>
      <c r="K36" s="115" t="s">
        <v>613</v>
      </c>
      <c r="L36" s="116"/>
      <c r="M36" s="111" t="b">
        <f t="shared" si="0"/>
        <v>1</v>
      </c>
      <c r="N36" s="111" t="b">
        <f t="shared" si="1"/>
        <v>1</v>
      </c>
    </row>
    <row r="37" spans="1:14" s="117" customFormat="1" ht="42.75" customHeight="1">
      <c r="A37" s="643"/>
      <c r="B37" s="628" t="s">
        <v>349</v>
      </c>
      <c r="C37" s="112" t="s">
        <v>60</v>
      </c>
      <c r="D37" s="119"/>
      <c r="E37" s="119"/>
      <c r="F37" s="120"/>
      <c r="G37" s="119"/>
      <c r="H37" s="119"/>
      <c r="I37" s="120"/>
      <c r="J37" s="120"/>
      <c r="K37" s="115" t="s">
        <v>613</v>
      </c>
      <c r="L37" s="116"/>
      <c r="M37" s="111" t="b">
        <f t="shared" si="0"/>
        <v>1</v>
      </c>
      <c r="N37" s="111" t="b">
        <f t="shared" si="1"/>
        <v>1</v>
      </c>
    </row>
    <row r="38" spans="1:14" s="117" customFormat="1" ht="39" customHeight="1">
      <c r="A38" s="643"/>
      <c r="B38" s="628"/>
      <c r="C38" s="112" t="s">
        <v>61</v>
      </c>
      <c r="D38" s="119"/>
      <c r="E38" s="119"/>
      <c r="F38" s="115" t="s">
        <v>613</v>
      </c>
      <c r="G38" s="113"/>
      <c r="H38" s="113"/>
      <c r="I38" s="120"/>
      <c r="J38" s="115" t="s">
        <v>613</v>
      </c>
      <c r="K38" s="115" t="s">
        <v>613</v>
      </c>
      <c r="L38" s="116"/>
      <c r="M38" s="111" t="b">
        <f t="shared" si="0"/>
        <v>1</v>
      </c>
      <c r="N38" s="111" t="b">
        <f t="shared" si="1"/>
        <v>1</v>
      </c>
    </row>
    <row r="39" spans="1:14" s="117" customFormat="1" ht="36" customHeight="1">
      <c r="A39" s="643"/>
      <c r="B39" s="628" t="s">
        <v>350</v>
      </c>
      <c r="C39" s="112" t="s">
        <v>60</v>
      </c>
      <c r="D39" s="119"/>
      <c r="E39" s="119"/>
      <c r="F39" s="120"/>
      <c r="G39" s="119"/>
      <c r="H39" s="119"/>
      <c r="I39" s="120"/>
      <c r="J39" s="120"/>
      <c r="K39" s="115" t="s">
        <v>613</v>
      </c>
      <c r="L39" s="116"/>
      <c r="M39" s="111" t="b">
        <f t="shared" si="0"/>
        <v>1</v>
      </c>
      <c r="N39" s="111" t="b">
        <f t="shared" si="1"/>
        <v>1</v>
      </c>
    </row>
    <row r="40" spans="1:14" s="117" customFormat="1" ht="36" customHeight="1">
      <c r="A40" s="643"/>
      <c r="B40" s="628"/>
      <c r="C40" s="112" t="s">
        <v>61</v>
      </c>
      <c r="D40" s="119"/>
      <c r="E40" s="119"/>
      <c r="F40" s="115" t="s">
        <v>613</v>
      </c>
      <c r="G40" s="113"/>
      <c r="H40" s="113"/>
      <c r="I40" s="120"/>
      <c r="J40" s="115" t="s">
        <v>613</v>
      </c>
      <c r="K40" s="115" t="s">
        <v>613</v>
      </c>
      <c r="L40" s="116"/>
      <c r="M40" s="111" t="b">
        <f t="shared" si="0"/>
        <v>1</v>
      </c>
      <c r="N40" s="111" t="b">
        <f t="shared" si="1"/>
        <v>1</v>
      </c>
    </row>
    <row r="41" spans="1:14" s="117" customFormat="1" ht="48" customHeight="1">
      <c r="A41" s="643"/>
      <c r="B41" s="654" t="s">
        <v>351</v>
      </c>
      <c r="C41" s="112" t="s">
        <v>60</v>
      </c>
      <c r="D41" s="119"/>
      <c r="E41" s="119"/>
      <c r="F41" s="113"/>
      <c r="G41" s="113"/>
      <c r="H41" s="113"/>
      <c r="I41" s="120"/>
      <c r="J41" s="113"/>
      <c r="K41" s="115" t="s">
        <v>613</v>
      </c>
      <c r="L41" s="116"/>
      <c r="M41" s="111" t="b">
        <f t="shared" si="0"/>
        <v>1</v>
      </c>
      <c r="N41" s="111" t="b">
        <f t="shared" si="1"/>
        <v>1</v>
      </c>
    </row>
    <row r="42" spans="1:14" s="117" customFormat="1" ht="57" customHeight="1">
      <c r="A42" s="643"/>
      <c r="B42" s="655"/>
      <c r="C42" s="112" t="s">
        <v>61</v>
      </c>
      <c r="D42" s="119"/>
      <c r="E42" s="119"/>
      <c r="F42" s="115"/>
      <c r="G42" s="113"/>
      <c r="H42" s="113"/>
      <c r="I42" s="120"/>
      <c r="J42" s="115" t="s">
        <v>613</v>
      </c>
      <c r="K42" s="115" t="s">
        <v>613</v>
      </c>
      <c r="L42" s="116"/>
      <c r="M42" s="111" t="b">
        <f t="shared" si="0"/>
        <v>1</v>
      </c>
      <c r="N42" s="111" t="b">
        <f t="shared" si="1"/>
        <v>1</v>
      </c>
    </row>
    <row r="43" spans="1:14" s="117" customFormat="1" ht="27" customHeight="1">
      <c r="A43" s="643"/>
      <c r="B43" s="634" t="s">
        <v>135</v>
      </c>
      <c r="C43" s="112" t="s">
        <v>60</v>
      </c>
      <c r="D43" s="118">
        <f>IF((D25+D27+D29+D31+D33+D35+D37+D39+D41)=(G43+I43),(G43+I43),"`ОШ!`")</f>
        <v>2</v>
      </c>
      <c r="E43" s="122">
        <f aca="true" t="shared" si="2" ref="E43:J43">E25+E27+E29+E31+E33+E35+E37+E39+E41</f>
        <v>0</v>
      </c>
      <c r="F43" s="122">
        <f t="shared" si="2"/>
        <v>0</v>
      </c>
      <c r="G43" s="122">
        <f t="shared" si="2"/>
        <v>0</v>
      </c>
      <c r="H43" s="122">
        <f t="shared" si="2"/>
        <v>0</v>
      </c>
      <c r="I43" s="122">
        <f t="shared" si="2"/>
        <v>2</v>
      </c>
      <c r="J43" s="122">
        <f t="shared" si="2"/>
        <v>2</v>
      </c>
      <c r="K43" s="115" t="s">
        <v>613</v>
      </c>
      <c r="L43" s="122">
        <f>L25+L27+L29+L31+L33+L35+L37+L39+L41</f>
        <v>0</v>
      </c>
      <c r="M43" s="111" t="b">
        <f t="shared" si="0"/>
        <v>1</v>
      </c>
      <c r="N43" s="111" t="b">
        <f t="shared" si="1"/>
        <v>1</v>
      </c>
    </row>
    <row r="44" spans="1:14" s="117" customFormat="1" ht="27.75" customHeight="1" thickBot="1">
      <c r="A44" s="644"/>
      <c r="B44" s="635"/>
      <c r="C44" s="357" t="s">
        <v>61</v>
      </c>
      <c r="D44" s="358">
        <f>IF((D26+D28+D30+D32+D34+D36+D38+D40+D42)=(G44+I44),(G44+I44),"`ОШ!`")</f>
        <v>0</v>
      </c>
      <c r="E44" s="364">
        <f>E26+E28+E30+E32+E34+E36+E38+E40+E42</f>
        <v>0</v>
      </c>
      <c r="F44" s="359" t="s">
        <v>613</v>
      </c>
      <c r="G44" s="364">
        <f>G26+G28+G30+G32+G34+G36+G38+G40+G42</f>
        <v>0</v>
      </c>
      <c r="H44" s="364">
        <f>H26+H28+H30+H32+H34+H36+H38+H40+H42</f>
        <v>0</v>
      </c>
      <c r="I44" s="364">
        <f>I26+I28+I30+I32+I34+I36+I38+I40+I42</f>
        <v>0</v>
      </c>
      <c r="J44" s="359" t="s">
        <v>613</v>
      </c>
      <c r="K44" s="359" t="s">
        <v>613</v>
      </c>
      <c r="L44" s="364">
        <f>L26+L28+L30+L32+L34+L36+L38+L40+L42</f>
        <v>0</v>
      </c>
      <c r="M44" s="111" t="b">
        <f t="shared" si="0"/>
        <v>1</v>
      </c>
      <c r="N44" s="111" t="b">
        <f t="shared" si="1"/>
        <v>1</v>
      </c>
    </row>
    <row r="45" spans="1:14" s="117" customFormat="1" ht="29.25" customHeight="1">
      <c r="A45" s="640" t="s">
        <v>772</v>
      </c>
      <c r="B45" s="681" t="s">
        <v>63</v>
      </c>
      <c r="C45" s="360" t="s">
        <v>60</v>
      </c>
      <c r="D45" s="361"/>
      <c r="E45" s="361"/>
      <c r="F45" s="361"/>
      <c r="G45" s="361"/>
      <c r="H45" s="361"/>
      <c r="I45" s="361"/>
      <c r="J45" s="361"/>
      <c r="K45" s="363" t="s">
        <v>613</v>
      </c>
      <c r="L45" s="365"/>
      <c r="M45" s="111" t="b">
        <f t="shared" si="0"/>
        <v>1</v>
      </c>
      <c r="N45" s="111" t="b">
        <f t="shared" si="1"/>
        <v>1</v>
      </c>
    </row>
    <row r="46" spans="1:14" s="117" customFormat="1" ht="29.25" customHeight="1">
      <c r="A46" s="641"/>
      <c r="B46" s="682"/>
      <c r="C46" s="112" t="s">
        <v>61</v>
      </c>
      <c r="D46" s="120"/>
      <c r="E46" s="120"/>
      <c r="F46" s="115" t="s">
        <v>613</v>
      </c>
      <c r="G46" s="113"/>
      <c r="H46" s="113"/>
      <c r="I46" s="120"/>
      <c r="J46" s="115" t="s">
        <v>613</v>
      </c>
      <c r="K46" s="115" t="s">
        <v>613</v>
      </c>
      <c r="L46" s="124"/>
      <c r="M46" s="111" t="b">
        <f t="shared" si="0"/>
        <v>1</v>
      </c>
      <c r="N46" s="111" t="b">
        <f t="shared" si="1"/>
        <v>1</v>
      </c>
    </row>
    <row r="47" spans="1:14" s="117" customFormat="1" ht="29.25" customHeight="1">
      <c r="A47" s="641"/>
      <c r="B47" s="629" t="s">
        <v>64</v>
      </c>
      <c r="C47" s="112" t="s">
        <v>60</v>
      </c>
      <c r="D47" s="120"/>
      <c r="E47" s="120"/>
      <c r="F47" s="120"/>
      <c r="G47" s="120"/>
      <c r="H47" s="120"/>
      <c r="I47" s="120"/>
      <c r="J47" s="120"/>
      <c r="K47" s="115" t="s">
        <v>613</v>
      </c>
      <c r="L47" s="124"/>
      <c r="M47" s="111" t="b">
        <f t="shared" si="0"/>
        <v>1</v>
      </c>
      <c r="N47" s="111" t="b">
        <f t="shared" si="1"/>
        <v>1</v>
      </c>
    </row>
    <row r="48" spans="1:14" s="117" customFormat="1" ht="29.25" customHeight="1">
      <c r="A48" s="641"/>
      <c r="B48" s="629"/>
      <c r="C48" s="112" t="s">
        <v>61</v>
      </c>
      <c r="D48" s="120"/>
      <c r="E48" s="120"/>
      <c r="F48" s="115" t="s">
        <v>613</v>
      </c>
      <c r="G48" s="113"/>
      <c r="H48" s="113"/>
      <c r="I48" s="120"/>
      <c r="J48" s="115" t="s">
        <v>613</v>
      </c>
      <c r="K48" s="115" t="s">
        <v>613</v>
      </c>
      <c r="L48" s="124"/>
      <c r="M48" s="111" t="b">
        <f t="shared" si="0"/>
        <v>1</v>
      </c>
      <c r="N48" s="111" t="b">
        <f t="shared" si="1"/>
        <v>1</v>
      </c>
    </row>
    <row r="49" spans="1:14" s="117" customFormat="1" ht="30" customHeight="1">
      <c r="A49" s="641"/>
      <c r="B49" s="629" t="s">
        <v>65</v>
      </c>
      <c r="C49" s="112" t="s">
        <v>60</v>
      </c>
      <c r="D49" s="120"/>
      <c r="E49" s="120"/>
      <c r="F49" s="120"/>
      <c r="G49" s="120"/>
      <c r="H49" s="120"/>
      <c r="I49" s="120"/>
      <c r="J49" s="120"/>
      <c r="K49" s="115" t="s">
        <v>613</v>
      </c>
      <c r="L49" s="124"/>
      <c r="M49" s="111" t="b">
        <f t="shared" si="0"/>
        <v>1</v>
      </c>
      <c r="N49" s="111" t="b">
        <f t="shared" si="1"/>
        <v>1</v>
      </c>
    </row>
    <row r="50" spans="1:14" s="117" customFormat="1" ht="30" customHeight="1">
      <c r="A50" s="641"/>
      <c r="B50" s="629"/>
      <c r="C50" s="112" t="s">
        <v>61</v>
      </c>
      <c r="D50" s="120"/>
      <c r="E50" s="120"/>
      <c r="F50" s="115" t="s">
        <v>613</v>
      </c>
      <c r="G50" s="113"/>
      <c r="H50" s="113"/>
      <c r="I50" s="120"/>
      <c r="J50" s="115" t="s">
        <v>613</v>
      </c>
      <c r="K50" s="115" t="s">
        <v>613</v>
      </c>
      <c r="L50" s="124"/>
      <c r="M50" s="111" t="b">
        <f t="shared" si="0"/>
        <v>1</v>
      </c>
      <c r="N50" s="111" t="b">
        <f t="shared" si="1"/>
        <v>1</v>
      </c>
    </row>
    <row r="51" spans="1:14" s="117" customFormat="1" ht="30" customHeight="1">
      <c r="A51" s="641"/>
      <c r="B51" s="629" t="s">
        <v>66</v>
      </c>
      <c r="C51" s="112" t="s">
        <v>60</v>
      </c>
      <c r="D51" s="120"/>
      <c r="E51" s="120"/>
      <c r="F51" s="120"/>
      <c r="G51" s="120"/>
      <c r="H51" s="120"/>
      <c r="I51" s="120"/>
      <c r="J51" s="120"/>
      <c r="K51" s="115" t="s">
        <v>613</v>
      </c>
      <c r="L51" s="124"/>
      <c r="M51" s="111" t="b">
        <f t="shared" si="0"/>
        <v>1</v>
      </c>
      <c r="N51" s="111" t="b">
        <f t="shared" si="1"/>
        <v>1</v>
      </c>
    </row>
    <row r="52" spans="1:14" s="117" customFormat="1" ht="30" customHeight="1">
      <c r="A52" s="641"/>
      <c r="B52" s="629"/>
      <c r="C52" s="112" t="s">
        <v>61</v>
      </c>
      <c r="D52" s="120"/>
      <c r="E52" s="120"/>
      <c r="F52" s="115" t="s">
        <v>613</v>
      </c>
      <c r="G52" s="113"/>
      <c r="H52" s="113"/>
      <c r="I52" s="120"/>
      <c r="J52" s="115" t="s">
        <v>613</v>
      </c>
      <c r="K52" s="115" t="s">
        <v>613</v>
      </c>
      <c r="L52" s="124"/>
      <c r="M52" s="111" t="b">
        <f t="shared" si="0"/>
        <v>1</v>
      </c>
      <c r="N52" s="111" t="b">
        <f t="shared" si="1"/>
        <v>1</v>
      </c>
    </row>
    <row r="53" spans="1:14" s="117" customFormat="1" ht="36" customHeight="1">
      <c r="A53" s="641"/>
      <c r="B53" s="629" t="s">
        <v>67</v>
      </c>
      <c r="C53" s="112" t="s">
        <v>60</v>
      </c>
      <c r="D53" s="120"/>
      <c r="E53" s="120"/>
      <c r="F53" s="120"/>
      <c r="G53" s="120"/>
      <c r="H53" s="120"/>
      <c r="I53" s="120"/>
      <c r="J53" s="120"/>
      <c r="K53" s="115" t="s">
        <v>613</v>
      </c>
      <c r="L53" s="124"/>
      <c r="M53" s="111" t="b">
        <f t="shared" si="0"/>
        <v>1</v>
      </c>
      <c r="N53" s="111" t="b">
        <f t="shared" si="1"/>
        <v>1</v>
      </c>
    </row>
    <row r="54" spans="1:14" s="117" customFormat="1" ht="35.25" customHeight="1">
      <c r="A54" s="641"/>
      <c r="B54" s="629"/>
      <c r="C54" s="112" t="s">
        <v>61</v>
      </c>
      <c r="D54" s="120"/>
      <c r="E54" s="120"/>
      <c r="F54" s="115" t="s">
        <v>613</v>
      </c>
      <c r="G54" s="113"/>
      <c r="H54" s="113"/>
      <c r="I54" s="120"/>
      <c r="J54" s="115" t="s">
        <v>613</v>
      </c>
      <c r="K54" s="115" t="s">
        <v>613</v>
      </c>
      <c r="L54" s="124"/>
      <c r="M54" s="111" t="b">
        <f t="shared" si="0"/>
        <v>1</v>
      </c>
      <c r="N54" s="111" t="b">
        <f t="shared" si="1"/>
        <v>1</v>
      </c>
    </row>
    <row r="55" spans="1:14" s="117" customFormat="1" ht="27" customHeight="1">
      <c r="A55" s="641"/>
      <c r="B55" s="629" t="s">
        <v>68</v>
      </c>
      <c r="C55" s="112" t="s">
        <v>60</v>
      </c>
      <c r="D55" s="120"/>
      <c r="E55" s="120"/>
      <c r="F55" s="120"/>
      <c r="G55" s="120"/>
      <c r="H55" s="120"/>
      <c r="I55" s="120"/>
      <c r="J55" s="120"/>
      <c r="K55" s="115" t="s">
        <v>613</v>
      </c>
      <c r="L55" s="124"/>
      <c r="M55" s="111" t="b">
        <f t="shared" si="0"/>
        <v>1</v>
      </c>
      <c r="N55" s="111" t="b">
        <f t="shared" si="1"/>
        <v>1</v>
      </c>
    </row>
    <row r="56" spans="1:14" s="117" customFormat="1" ht="28.5" customHeight="1">
      <c r="A56" s="641"/>
      <c r="B56" s="629"/>
      <c r="C56" s="112" t="s">
        <v>61</v>
      </c>
      <c r="D56" s="120"/>
      <c r="E56" s="120"/>
      <c r="F56" s="115" t="s">
        <v>613</v>
      </c>
      <c r="G56" s="113"/>
      <c r="H56" s="113"/>
      <c r="I56" s="120"/>
      <c r="J56" s="115" t="s">
        <v>613</v>
      </c>
      <c r="K56" s="115" t="s">
        <v>613</v>
      </c>
      <c r="L56" s="124"/>
      <c r="M56" s="111" t="b">
        <f t="shared" si="0"/>
        <v>1</v>
      </c>
      <c r="N56" s="111" t="b">
        <f t="shared" si="1"/>
        <v>1</v>
      </c>
    </row>
    <row r="57" spans="1:14" s="117" customFormat="1" ht="27" customHeight="1">
      <c r="A57" s="641"/>
      <c r="B57" s="628" t="s">
        <v>352</v>
      </c>
      <c r="C57" s="112" t="s">
        <v>60</v>
      </c>
      <c r="D57" s="120"/>
      <c r="E57" s="120"/>
      <c r="F57" s="120"/>
      <c r="G57" s="120"/>
      <c r="H57" s="120"/>
      <c r="I57" s="120"/>
      <c r="J57" s="120"/>
      <c r="K57" s="115" t="s">
        <v>613</v>
      </c>
      <c r="L57" s="124"/>
      <c r="M57" s="111" t="b">
        <f t="shared" si="0"/>
        <v>1</v>
      </c>
      <c r="N57" s="111" t="b">
        <f t="shared" si="1"/>
        <v>1</v>
      </c>
    </row>
    <row r="58" spans="1:14" s="117" customFormat="1" ht="27" customHeight="1">
      <c r="A58" s="641"/>
      <c r="B58" s="628"/>
      <c r="C58" s="112" t="s">
        <v>61</v>
      </c>
      <c r="D58" s="120"/>
      <c r="E58" s="120"/>
      <c r="F58" s="115" t="s">
        <v>613</v>
      </c>
      <c r="G58" s="113"/>
      <c r="H58" s="113"/>
      <c r="I58" s="120"/>
      <c r="J58" s="115" t="s">
        <v>613</v>
      </c>
      <c r="K58" s="115" t="s">
        <v>613</v>
      </c>
      <c r="L58" s="124"/>
      <c r="M58" s="111" t="b">
        <f t="shared" si="0"/>
        <v>1</v>
      </c>
      <c r="N58" s="111" t="b">
        <f t="shared" si="1"/>
        <v>1</v>
      </c>
    </row>
    <row r="59" spans="1:14" s="117" customFormat="1" ht="43.5" customHeight="1">
      <c r="A59" s="641"/>
      <c r="B59" s="629" t="s">
        <v>353</v>
      </c>
      <c r="C59" s="112" t="s">
        <v>60</v>
      </c>
      <c r="D59" s="120"/>
      <c r="E59" s="120"/>
      <c r="F59" s="120"/>
      <c r="G59" s="120"/>
      <c r="H59" s="120"/>
      <c r="I59" s="120"/>
      <c r="J59" s="120"/>
      <c r="K59" s="115" t="s">
        <v>613</v>
      </c>
      <c r="L59" s="124"/>
      <c r="M59" s="111" t="b">
        <f t="shared" si="0"/>
        <v>1</v>
      </c>
      <c r="N59" s="111" t="b">
        <f t="shared" si="1"/>
        <v>1</v>
      </c>
    </row>
    <row r="60" spans="1:14" s="117" customFormat="1" ht="48" customHeight="1">
      <c r="A60" s="641"/>
      <c r="B60" s="629"/>
      <c r="C60" s="112" t="s">
        <v>61</v>
      </c>
      <c r="D60" s="120"/>
      <c r="E60" s="120"/>
      <c r="F60" s="115" t="s">
        <v>613</v>
      </c>
      <c r="G60" s="113"/>
      <c r="H60" s="113"/>
      <c r="I60" s="120"/>
      <c r="J60" s="115" t="s">
        <v>613</v>
      </c>
      <c r="K60" s="115" t="s">
        <v>613</v>
      </c>
      <c r="L60" s="124"/>
      <c r="M60" s="111" t="b">
        <f t="shared" si="0"/>
        <v>1</v>
      </c>
      <c r="N60" s="111" t="b">
        <f t="shared" si="1"/>
        <v>1</v>
      </c>
    </row>
    <row r="61" spans="1:14" s="117" customFormat="1" ht="29.25" customHeight="1">
      <c r="A61" s="641"/>
      <c r="B61" s="676" t="s">
        <v>554</v>
      </c>
      <c r="C61" s="112" t="s">
        <v>60</v>
      </c>
      <c r="D61" s="118">
        <f>IF((D45+D47+D49+D51+D53+D55+D57+D59)=(G61+I61),(G61+I61),"`ОШ!`")</f>
        <v>0</v>
      </c>
      <c r="E61" s="122">
        <f aca="true" t="shared" si="3" ref="E61:J61">E45+E47+E49+E51+E53+E55+E57+E59</f>
        <v>0</v>
      </c>
      <c r="F61" s="122">
        <f t="shared" si="3"/>
        <v>0</v>
      </c>
      <c r="G61" s="122">
        <f t="shared" si="3"/>
        <v>0</v>
      </c>
      <c r="H61" s="122">
        <f t="shared" si="3"/>
        <v>0</v>
      </c>
      <c r="I61" s="122">
        <f t="shared" si="3"/>
        <v>0</v>
      </c>
      <c r="J61" s="122">
        <f t="shared" si="3"/>
        <v>0</v>
      </c>
      <c r="K61" s="115" t="s">
        <v>613</v>
      </c>
      <c r="L61" s="122">
        <f>L45+L47+L49+L51+L53+L55+L57+L59</f>
        <v>0</v>
      </c>
      <c r="M61" s="111" t="b">
        <f t="shared" si="0"/>
        <v>1</v>
      </c>
      <c r="N61" s="111" t="b">
        <f t="shared" si="1"/>
        <v>1</v>
      </c>
    </row>
    <row r="62" spans="1:14" s="117" customFormat="1" ht="28.5" customHeight="1" thickBot="1">
      <c r="A62" s="642"/>
      <c r="B62" s="677"/>
      <c r="C62" s="357" t="s">
        <v>61</v>
      </c>
      <c r="D62" s="358">
        <f>IF((D46+D48+D50+D52+D54+D56+D58+D60)=(G62+I62),(G62+I62),"`ОШ!`")</f>
        <v>0</v>
      </c>
      <c r="E62" s="364">
        <f>E46+E48+E50+E52+E54+E56+E58+E60</f>
        <v>0</v>
      </c>
      <c r="F62" s="359" t="s">
        <v>613</v>
      </c>
      <c r="G62" s="364">
        <f>G46+G48+G50+G52+G54+G56+G58+G60</f>
        <v>0</v>
      </c>
      <c r="H62" s="364">
        <f>H46+H48+H50+H52+H54+H56+H58+H60</f>
        <v>0</v>
      </c>
      <c r="I62" s="364">
        <f>I46+I48+I50+I52+I54+I56+I58+I60</f>
        <v>0</v>
      </c>
      <c r="J62" s="359" t="s">
        <v>613</v>
      </c>
      <c r="K62" s="359" t="s">
        <v>613</v>
      </c>
      <c r="L62" s="364">
        <f>L46+L48+L50+L52+L54+L56+L58+L60</f>
        <v>0</v>
      </c>
      <c r="M62" s="111" t="b">
        <f t="shared" si="0"/>
        <v>1</v>
      </c>
      <c r="N62" s="111" t="b">
        <f t="shared" si="1"/>
        <v>1</v>
      </c>
    </row>
    <row r="63" spans="1:14" s="117" customFormat="1" ht="37.5" customHeight="1">
      <c r="A63" s="672" t="s">
        <v>773</v>
      </c>
      <c r="B63" s="675" t="s">
        <v>354</v>
      </c>
      <c r="C63" s="360" t="s">
        <v>60</v>
      </c>
      <c r="D63" s="366"/>
      <c r="E63" s="366"/>
      <c r="F63" s="367"/>
      <c r="G63" s="366"/>
      <c r="H63" s="361"/>
      <c r="I63" s="361"/>
      <c r="J63" s="363" t="s">
        <v>613</v>
      </c>
      <c r="K63" s="363" t="s">
        <v>613</v>
      </c>
      <c r="L63" s="368"/>
      <c r="M63" s="111" t="b">
        <f t="shared" si="0"/>
        <v>1</v>
      </c>
      <c r="N63" s="111" t="b">
        <f t="shared" si="1"/>
        <v>1</v>
      </c>
    </row>
    <row r="64" spans="1:14" s="117" customFormat="1" ht="37.5" customHeight="1">
      <c r="A64" s="673"/>
      <c r="B64" s="631"/>
      <c r="C64" s="112" t="s">
        <v>61</v>
      </c>
      <c r="D64" s="126"/>
      <c r="E64" s="126"/>
      <c r="F64" s="115" t="s">
        <v>613</v>
      </c>
      <c r="G64" s="113"/>
      <c r="H64" s="113"/>
      <c r="I64" s="120"/>
      <c r="J64" s="120"/>
      <c r="K64" s="115" t="s">
        <v>613</v>
      </c>
      <c r="L64" s="124"/>
      <c r="M64" s="111" t="b">
        <f t="shared" si="0"/>
        <v>1</v>
      </c>
      <c r="N64" s="111" t="b">
        <f t="shared" si="1"/>
        <v>1</v>
      </c>
    </row>
    <row r="65" spans="1:14" s="117" customFormat="1" ht="38.25" customHeight="1">
      <c r="A65" s="673"/>
      <c r="B65" s="630" t="s">
        <v>355</v>
      </c>
      <c r="C65" s="112" t="s">
        <v>60</v>
      </c>
      <c r="D65" s="126"/>
      <c r="E65" s="126"/>
      <c r="F65" s="277"/>
      <c r="G65" s="126"/>
      <c r="H65" s="120"/>
      <c r="I65" s="120"/>
      <c r="J65" s="115" t="s">
        <v>613</v>
      </c>
      <c r="K65" s="115" t="s">
        <v>613</v>
      </c>
      <c r="L65" s="124"/>
      <c r="M65" s="111" t="b">
        <f t="shared" si="0"/>
        <v>1</v>
      </c>
      <c r="N65" s="111" t="b">
        <f t="shared" si="1"/>
        <v>1</v>
      </c>
    </row>
    <row r="66" spans="1:14" s="117" customFormat="1" ht="37.5" customHeight="1">
      <c r="A66" s="673"/>
      <c r="B66" s="631"/>
      <c r="C66" s="112" t="s">
        <v>61</v>
      </c>
      <c r="D66" s="126"/>
      <c r="E66" s="126"/>
      <c r="F66" s="115" t="s">
        <v>613</v>
      </c>
      <c r="G66" s="113"/>
      <c r="H66" s="113"/>
      <c r="I66" s="120"/>
      <c r="J66" s="120"/>
      <c r="K66" s="115" t="s">
        <v>613</v>
      </c>
      <c r="L66" s="116"/>
      <c r="M66" s="111" t="b">
        <f t="shared" si="0"/>
        <v>1</v>
      </c>
      <c r="N66" s="111" t="b">
        <f t="shared" si="1"/>
        <v>1</v>
      </c>
    </row>
    <row r="67" spans="1:14" s="117" customFormat="1" ht="37.5" customHeight="1">
      <c r="A67" s="673"/>
      <c r="B67" s="630" t="s">
        <v>136</v>
      </c>
      <c r="C67" s="112" t="s">
        <v>60</v>
      </c>
      <c r="D67" s="126"/>
      <c r="E67" s="126"/>
      <c r="F67" s="277"/>
      <c r="G67" s="126"/>
      <c r="H67" s="120"/>
      <c r="I67" s="120"/>
      <c r="J67" s="115" t="s">
        <v>613</v>
      </c>
      <c r="K67" s="115" t="s">
        <v>613</v>
      </c>
      <c r="L67" s="116"/>
      <c r="M67" s="111" t="b">
        <f t="shared" si="0"/>
        <v>1</v>
      </c>
      <c r="N67" s="111" t="b">
        <f t="shared" si="1"/>
        <v>1</v>
      </c>
    </row>
    <row r="68" spans="1:14" s="117" customFormat="1" ht="37.5" customHeight="1">
      <c r="A68" s="673"/>
      <c r="B68" s="631"/>
      <c r="C68" s="112" t="s">
        <v>61</v>
      </c>
      <c r="D68" s="126"/>
      <c r="E68" s="126"/>
      <c r="F68" s="115" t="s">
        <v>613</v>
      </c>
      <c r="G68" s="113"/>
      <c r="H68" s="113"/>
      <c r="I68" s="120"/>
      <c r="J68" s="120"/>
      <c r="K68" s="115" t="s">
        <v>613</v>
      </c>
      <c r="L68" s="116"/>
      <c r="M68" s="111" t="b">
        <f t="shared" si="0"/>
        <v>1</v>
      </c>
      <c r="N68" s="111" t="b">
        <f t="shared" si="1"/>
        <v>1</v>
      </c>
    </row>
    <row r="69" spans="1:14" s="117" customFormat="1" ht="37.5" customHeight="1">
      <c r="A69" s="673"/>
      <c r="B69" s="630" t="s">
        <v>137</v>
      </c>
      <c r="C69" s="112" t="s">
        <v>60</v>
      </c>
      <c r="D69" s="126"/>
      <c r="E69" s="126"/>
      <c r="F69" s="277"/>
      <c r="G69" s="126"/>
      <c r="H69" s="120"/>
      <c r="I69" s="120"/>
      <c r="J69" s="115" t="s">
        <v>613</v>
      </c>
      <c r="K69" s="115" t="s">
        <v>613</v>
      </c>
      <c r="L69" s="116"/>
      <c r="M69" s="111" t="b">
        <f t="shared" si="0"/>
        <v>1</v>
      </c>
      <c r="N69" s="111" t="b">
        <f t="shared" si="1"/>
        <v>1</v>
      </c>
    </row>
    <row r="70" spans="1:14" s="117" customFormat="1" ht="38.25" customHeight="1">
      <c r="A70" s="673"/>
      <c r="B70" s="631"/>
      <c r="C70" s="112" t="s">
        <v>61</v>
      </c>
      <c r="D70" s="126"/>
      <c r="E70" s="126"/>
      <c r="F70" s="115" t="s">
        <v>613</v>
      </c>
      <c r="G70" s="113"/>
      <c r="H70" s="113"/>
      <c r="I70" s="120"/>
      <c r="J70" s="120"/>
      <c r="K70" s="115" t="s">
        <v>613</v>
      </c>
      <c r="L70" s="116"/>
      <c r="M70" s="111" t="b">
        <f t="shared" si="0"/>
        <v>1</v>
      </c>
      <c r="N70" s="111" t="b">
        <f t="shared" si="1"/>
        <v>1</v>
      </c>
    </row>
    <row r="71" spans="1:14" s="117" customFormat="1" ht="38.25" customHeight="1">
      <c r="A71" s="673"/>
      <c r="B71" s="630" t="s">
        <v>356</v>
      </c>
      <c r="C71" s="112" t="s">
        <v>60</v>
      </c>
      <c r="D71" s="126">
        <v>1</v>
      </c>
      <c r="E71" s="126"/>
      <c r="F71" s="277"/>
      <c r="G71" s="126"/>
      <c r="H71" s="125"/>
      <c r="I71" s="120">
        <v>1</v>
      </c>
      <c r="J71" s="115" t="s">
        <v>613</v>
      </c>
      <c r="K71" s="115" t="s">
        <v>613</v>
      </c>
      <c r="L71" s="116"/>
      <c r="M71" s="111" t="b">
        <f t="shared" si="0"/>
        <v>1</v>
      </c>
      <c r="N71" s="111" t="b">
        <f t="shared" si="1"/>
        <v>1</v>
      </c>
    </row>
    <row r="72" spans="1:14" s="117" customFormat="1" ht="38.25" customHeight="1">
      <c r="A72" s="673"/>
      <c r="B72" s="631"/>
      <c r="C72" s="127" t="s">
        <v>61</v>
      </c>
      <c r="D72" s="126">
        <v>1</v>
      </c>
      <c r="E72" s="126"/>
      <c r="F72" s="115" t="s">
        <v>613</v>
      </c>
      <c r="G72" s="113"/>
      <c r="H72" s="113"/>
      <c r="I72" s="120">
        <v>1</v>
      </c>
      <c r="J72" s="120"/>
      <c r="K72" s="115" t="s">
        <v>613</v>
      </c>
      <c r="L72" s="116"/>
      <c r="M72" s="111" t="b">
        <f t="shared" si="0"/>
        <v>1</v>
      </c>
      <c r="N72" s="111" t="b">
        <f t="shared" si="1"/>
        <v>1</v>
      </c>
    </row>
    <row r="73" spans="1:14" s="117" customFormat="1" ht="38.25" customHeight="1">
      <c r="A73" s="673"/>
      <c r="B73" s="630" t="s">
        <v>357</v>
      </c>
      <c r="C73" s="112" t="s">
        <v>60</v>
      </c>
      <c r="D73" s="126"/>
      <c r="E73" s="126"/>
      <c r="F73" s="277"/>
      <c r="G73" s="128"/>
      <c r="H73" s="128"/>
      <c r="I73" s="125"/>
      <c r="J73" s="115" t="s">
        <v>613</v>
      </c>
      <c r="K73" s="115" t="s">
        <v>138</v>
      </c>
      <c r="L73" s="129"/>
      <c r="M73" s="111" t="b">
        <f t="shared" si="0"/>
        <v>1</v>
      </c>
      <c r="N73" s="111" t="b">
        <f t="shared" si="1"/>
        <v>1</v>
      </c>
    </row>
    <row r="74" spans="1:14" s="117" customFormat="1" ht="38.25" customHeight="1">
      <c r="A74" s="673"/>
      <c r="B74" s="631"/>
      <c r="C74" s="127" t="s">
        <v>61</v>
      </c>
      <c r="D74" s="126"/>
      <c r="E74" s="126"/>
      <c r="F74" s="115" t="s">
        <v>613</v>
      </c>
      <c r="G74" s="128"/>
      <c r="H74" s="128"/>
      <c r="I74" s="125"/>
      <c r="J74" s="120"/>
      <c r="K74" s="115" t="s">
        <v>138</v>
      </c>
      <c r="L74" s="129"/>
      <c r="M74" s="111" t="b">
        <f aca="true" t="shared" si="4" ref="M74:M87">D74=G74+I74</f>
        <v>1</v>
      </c>
      <c r="N74" s="111" t="b">
        <f aca="true" t="shared" si="5" ref="N74:N87">E74=H74+L74</f>
        <v>1</v>
      </c>
    </row>
    <row r="75" spans="1:14" s="117" customFormat="1" ht="38.25" customHeight="1">
      <c r="A75" s="673"/>
      <c r="B75" s="630" t="s">
        <v>358</v>
      </c>
      <c r="C75" s="112" t="s">
        <v>60</v>
      </c>
      <c r="D75" s="126"/>
      <c r="E75" s="126"/>
      <c r="F75" s="128"/>
      <c r="G75" s="128"/>
      <c r="H75" s="128"/>
      <c r="I75" s="125"/>
      <c r="J75" s="115" t="s">
        <v>613</v>
      </c>
      <c r="K75" s="115" t="s">
        <v>138</v>
      </c>
      <c r="L75" s="129"/>
      <c r="M75" s="111" t="b">
        <f t="shared" si="4"/>
        <v>1</v>
      </c>
      <c r="N75" s="111" t="b">
        <f t="shared" si="5"/>
        <v>1</v>
      </c>
    </row>
    <row r="76" spans="1:14" s="117" customFormat="1" ht="38.25" customHeight="1">
      <c r="A76" s="673"/>
      <c r="B76" s="631"/>
      <c r="C76" s="127" t="s">
        <v>61</v>
      </c>
      <c r="D76" s="126">
        <v>1</v>
      </c>
      <c r="E76" s="126"/>
      <c r="F76" s="115" t="s">
        <v>613</v>
      </c>
      <c r="G76" s="128">
        <v>1</v>
      </c>
      <c r="H76" s="128"/>
      <c r="I76" s="125"/>
      <c r="J76" s="120"/>
      <c r="K76" s="115" t="s">
        <v>138</v>
      </c>
      <c r="L76" s="129"/>
      <c r="M76" s="111" t="b">
        <f t="shared" si="4"/>
        <v>1</v>
      </c>
      <c r="N76" s="111" t="b">
        <f t="shared" si="5"/>
        <v>1</v>
      </c>
    </row>
    <row r="77" spans="1:14" s="117" customFormat="1" ht="30.75" customHeight="1">
      <c r="A77" s="673"/>
      <c r="B77" s="638" t="s">
        <v>554</v>
      </c>
      <c r="C77" s="112" t="s">
        <v>60</v>
      </c>
      <c r="D77" s="118">
        <f>IF((D63+D65+D67+D69+D71+D73+D75)=(G77+I77),(G77+I77),"`ОШ!`")</f>
        <v>1</v>
      </c>
      <c r="E77" s="121">
        <f>E63+E65+E67+E69+E71+E73+E75</f>
        <v>0</v>
      </c>
      <c r="F77" s="121">
        <f>F63+F65+F67+F69+F71+F73+F75</f>
        <v>0</v>
      </c>
      <c r="G77" s="121">
        <f>G63+G65+G67+G69+G71+G73+G75</f>
        <v>0</v>
      </c>
      <c r="H77" s="121">
        <f>H63+H65+H67+H69+H71+H73+H75</f>
        <v>0</v>
      </c>
      <c r="I77" s="121">
        <f>I63+I65+I67+I69+I71+I73+I75</f>
        <v>1</v>
      </c>
      <c r="J77" s="115" t="s">
        <v>613</v>
      </c>
      <c r="K77" s="115" t="s">
        <v>613</v>
      </c>
      <c r="L77" s="121">
        <f>L63+L65+L67+L69+L71+L73+L75</f>
        <v>0</v>
      </c>
      <c r="M77" s="111" t="b">
        <f t="shared" si="4"/>
        <v>1</v>
      </c>
      <c r="N77" s="111" t="b">
        <f t="shared" si="5"/>
        <v>1</v>
      </c>
    </row>
    <row r="78" spans="1:14" s="117" customFormat="1" ht="31.5" customHeight="1" thickBot="1">
      <c r="A78" s="674"/>
      <c r="B78" s="639"/>
      <c r="C78" s="357" t="s">
        <v>61</v>
      </c>
      <c r="D78" s="358">
        <f>IF((D64+D66+D68+D70+D72+D74+D76)=(G78+I78),(G78+I78),"`ОШ!`")</f>
        <v>2</v>
      </c>
      <c r="E78" s="369">
        <f>E64+E66+E68+E70+E72+E74+E76</f>
        <v>0</v>
      </c>
      <c r="F78" s="359" t="s">
        <v>613</v>
      </c>
      <c r="G78" s="369">
        <f>G64+G66+G68+G70+G72+G74+G76</f>
        <v>1</v>
      </c>
      <c r="H78" s="369">
        <f>H64+H66+H68+H70+H72+H74+H76</f>
        <v>0</v>
      </c>
      <c r="I78" s="369">
        <f>I64+I66+I68+I70+I72+I74+I76</f>
        <v>1</v>
      </c>
      <c r="J78" s="369">
        <f>J64+J66+J68+J70+J72+J74+J76</f>
        <v>0</v>
      </c>
      <c r="K78" s="359" t="s">
        <v>613</v>
      </c>
      <c r="L78" s="369">
        <f>L64+L66+L68+L70+L72+L74+L76</f>
        <v>0</v>
      </c>
      <c r="M78" s="111" t="b">
        <f t="shared" si="4"/>
        <v>1</v>
      </c>
      <c r="N78" s="111" t="b">
        <f t="shared" si="5"/>
        <v>1</v>
      </c>
    </row>
    <row r="79" spans="1:14" s="117" customFormat="1" ht="81" customHeight="1">
      <c r="A79" s="645" t="s">
        <v>139</v>
      </c>
      <c r="B79" s="370" t="s">
        <v>140</v>
      </c>
      <c r="C79" s="360" t="s">
        <v>60</v>
      </c>
      <c r="D79" s="361"/>
      <c r="E79" s="361"/>
      <c r="F79" s="361"/>
      <c r="G79" s="361"/>
      <c r="H79" s="361"/>
      <c r="I79" s="361"/>
      <c r="J79" s="363" t="s">
        <v>613</v>
      </c>
      <c r="K79" s="363" t="s">
        <v>613</v>
      </c>
      <c r="L79" s="362"/>
      <c r="M79" s="111" t="b">
        <f t="shared" si="4"/>
        <v>1</v>
      </c>
      <c r="N79" s="111" t="b">
        <f t="shared" si="5"/>
        <v>1</v>
      </c>
    </row>
    <row r="80" spans="1:14" s="117" customFormat="1" ht="60" customHeight="1">
      <c r="A80" s="646"/>
      <c r="B80" s="123" t="s">
        <v>141</v>
      </c>
      <c r="C80" s="112" t="s">
        <v>60</v>
      </c>
      <c r="D80" s="120">
        <v>1</v>
      </c>
      <c r="E80" s="120"/>
      <c r="F80" s="120"/>
      <c r="G80" s="120"/>
      <c r="H80" s="120"/>
      <c r="I80" s="120">
        <v>1</v>
      </c>
      <c r="J80" s="115" t="s">
        <v>613</v>
      </c>
      <c r="K80" s="115" t="s">
        <v>613</v>
      </c>
      <c r="L80" s="116"/>
      <c r="M80" s="111" t="b">
        <f t="shared" si="4"/>
        <v>1</v>
      </c>
      <c r="N80" s="111" t="b">
        <f t="shared" si="5"/>
        <v>1</v>
      </c>
    </row>
    <row r="81" spans="1:14" s="117" customFormat="1" ht="92.25" customHeight="1">
      <c r="A81" s="647"/>
      <c r="B81" s="131" t="s">
        <v>142</v>
      </c>
      <c r="C81" s="132" t="s">
        <v>60</v>
      </c>
      <c r="D81" s="119"/>
      <c r="E81" s="119"/>
      <c r="F81" s="119"/>
      <c r="G81" s="119"/>
      <c r="H81" s="119"/>
      <c r="I81" s="120"/>
      <c r="J81" s="115" t="s">
        <v>613</v>
      </c>
      <c r="K81" s="115" t="s">
        <v>613</v>
      </c>
      <c r="L81" s="116"/>
      <c r="M81" s="111" t="b">
        <f t="shared" si="4"/>
        <v>1</v>
      </c>
      <c r="N81" s="111" t="b">
        <f t="shared" si="5"/>
        <v>1</v>
      </c>
    </row>
    <row r="82" spans="1:14" s="117" customFormat="1" ht="66" customHeight="1">
      <c r="A82" s="647"/>
      <c r="B82" s="130" t="s">
        <v>143</v>
      </c>
      <c r="C82" s="112" t="s">
        <v>61</v>
      </c>
      <c r="D82" s="120"/>
      <c r="E82" s="120"/>
      <c r="F82" s="115" t="s">
        <v>613</v>
      </c>
      <c r="G82" s="113"/>
      <c r="H82" s="113"/>
      <c r="I82" s="120"/>
      <c r="J82" s="115" t="s">
        <v>613</v>
      </c>
      <c r="K82" s="115" t="s">
        <v>613</v>
      </c>
      <c r="L82" s="124"/>
      <c r="M82" s="111" t="b">
        <f t="shared" si="4"/>
        <v>1</v>
      </c>
      <c r="N82" s="111" t="b">
        <f t="shared" si="5"/>
        <v>1</v>
      </c>
    </row>
    <row r="83" spans="1:14" s="117" customFormat="1" ht="51.75" customHeight="1">
      <c r="A83" s="647"/>
      <c r="B83" s="123" t="s">
        <v>144</v>
      </c>
      <c r="C83" s="112" t="s">
        <v>61</v>
      </c>
      <c r="D83" s="120"/>
      <c r="E83" s="120"/>
      <c r="F83" s="115" t="s">
        <v>613</v>
      </c>
      <c r="G83" s="113"/>
      <c r="H83" s="113"/>
      <c r="I83" s="120"/>
      <c r="J83" s="115" t="s">
        <v>613</v>
      </c>
      <c r="K83" s="115" t="s">
        <v>613</v>
      </c>
      <c r="L83" s="124"/>
      <c r="M83" s="111" t="b">
        <f t="shared" si="4"/>
        <v>1</v>
      </c>
      <c r="N83" s="111" t="b">
        <f t="shared" si="5"/>
        <v>1</v>
      </c>
    </row>
    <row r="84" spans="1:14" s="117" customFormat="1" ht="24.75" customHeight="1">
      <c r="A84" s="647"/>
      <c r="B84" s="649" t="s">
        <v>554</v>
      </c>
      <c r="C84" s="112" t="s">
        <v>145</v>
      </c>
      <c r="D84" s="118">
        <f>IF((D79+D80+D81)=(G84+I84),(G84+I84),"`ОШ!`")</f>
        <v>1</v>
      </c>
      <c r="E84" s="122">
        <f>E79+E80+E81</f>
        <v>0</v>
      </c>
      <c r="F84" s="122"/>
      <c r="G84" s="122">
        <f>G79+G80+G81</f>
        <v>0</v>
      </c>
      <c r="H84" s="122">
        <f>H79+H80+H81</f>
        <v>0</v>
      </c>
      <c r="I84" s="122">
        <f>I79+I80+I81</f>
        <v>1</v>
      </c>
      <c r="J84" s="115" t="s">
        <v>613</v>
      </c>
      <c r="K84" s="115" t="s">
        <v>613</v>
      </c>
      <c r="L84" s="122">
        <f>L79+L80+L81</f>
        <v>0</v>
      </c>
      <c r="M84" s="111" t="b">
        <f t="shared" si="4"/>
        <v>1</v>
      </c>
      <c r="N84" s="111" t="b">
        <f t="shared" si="5"/>
        <v>1</v>
      </c>
    </row>
    <row r="85" spans="1:14" s="117" customFormat="1" ht="26.25" customHeight="1" thickBot="1">
      <c r="A85" s="648"/>
      <c r="B85" s="650"/>
      <c r="C85" s="357" t="s">
        <v>61</v>
      </c>
      <c r="D85" s="358">
        <f>IF((D82+D83)=(G85+I85),(G85+I85),"`ОШ!`")</f>
        <v>0</v>
      </c>
      <c r="E85" s="364">
        <f>E82+E83</f>
        <v>0</v>
      </c>
      <c r="F85" s="359" t="s">
        <v>613</v>
      </c>
      <c r="G85" s="364">
        <f>G82+G83</f>
        <v>0</v>
      </c>
      <c r="H85" s="364">
        <f>H82+H83</f>
        <v>0</v>
      </c>
      <c r="I85" s="364">
        <f>I82+I83</f>
        <v>0</v>
      </c>
      <c r="J85" s="359" t="s">
        <v>613</v>
      </c>
      <c r="K85" s="359" t="s">
        <v>613</v>
      </c>
      <c r="L85" s="364">
        <f>L82+L83</f>
        <v>0</v>
      </c>
      <c r="M85" s="111" t="b">
        <f t="shared" si="4"/>
        <v>1</v>
      </c>
      <c r="N85" s="111" t="b">
        <f t="shared" si="5"/>
        <v>1</v>
      </c>
    </row>
    <row r="86" spans="1:14" s="117" customFormat="1" ht="33" customHeight="1">
      <c r="A86" s="636"/>
      <c r="B86" s="632" t="s">
        <v>150</v>
      </c>
      <c r="C86" s="371" t="s">
        <v>145</v>
      </c>
      <c r="D86" s="372">
        <f aca="true" t="shared" si="6" ref="D86:I86">D23+D43+D61+D77+D84</f>
        <v>4</v>
      </c>
      <c r="E86" s="372">
        <f t="shared" si="6"/>
        <v>0</v>
      </c>
      <c r="F86" s="373">
        <f t="shared" si="6"/>
        <v>0</v>
      </c>
      <c r="G86" s="372">
        <f t="shared" si="6"/>
        <v>0</v>
      </c>
      <c r="H86" s="372">
        <f t="shared" si="6"/>
        <v>0</v>
      </c>
      <c r="I86" s="372">
        <f t="shared" si="6"/>
        <v>4</v>
      </c>
      <c r="J86" s="373">
        <f>J43+J61</f>
        <v>2</v>
      </c>
      <c r="K86" s="373">
        <f>K23</f>
        <v>0</v>
      </c>
      <c r="L86" s="372">
        <f>L23+L43+L61+L77+L84</f>
        <v>0</v>
      </c>
      <c r="M86" s="111" t="b">
        <f t="shared" si="4"/>
        <v>1</v>
      </c>
      <c r="N86" s="111" t="b">
        <f t="shared" si="5"/>
        <v>1</v>
      </c>
    </row>
    <row r="87" spans="1:14" s="117" customFormat="1" ht="33" customHeight="1" thickBot="1">
      <c r="A87" s="637"/>
      <c r="B87" s="633"/>
      <c r="C87" s="374" t="s">
        <v>61</v>
      </c>
      <c r="D87" s="375">
        <f>D24+D44+D62+D78+D85</f>
        <v>2</v>
      </c>
      <c r="E87" s="375">
        <f>E24+E44+E62+E78+E85</f>
        <v>0</v>
      </c>
      <c r="F87" s="376" t="s">
        <v>613</v>
      </c>
      <c r="G87" s="375">
        <f>G24+G44+G62+G78+G85</f>
        <v>1</v>
      </c>
      <c r="H87" s="375">
        <f>H24+H44+H62+H78+H85</f>
        <v>0</v>
      </c>
      <c r="I87" s="375">
        <f>I24+I44+I62+I78+I85</f>
        <v>1</v>
      </c>
      <c r="J87" s="377">
        <f>J78</f>
        <v>0</v>
      </c>
      <c r="K87" s="376" t="s">
        <v>613</v>
      </c>
      <c r="L87" s="375">
        <f>L24+L44+L62+L78+L85</f>
        <v>0</v>
      </c>
      <c r="M87" s="111" t="b">
        <f t="shared" si="4"/>
        <v>1</v>
      </c>
      <c r="N87" s="111" t="b">
        <f t="shared" si="5"/>
        <v>1</v>
      </c>
    </row>
    <row r="88" spans="1:14" s="117" customFormat="1" ht="18">
      <c r="A88" s="142"/>
      <c r="B88" s="143"/>
      <c r="C88" s="144"/>
      <c r="D88" s="145"/>
      <c r="E88" s="135"/>
      <c r="F88" s="146"/>
      <c r="G88" s="135"/>
      <c r="H88" s="135"/>
      <c r="I88" s="135"/>
      <c r="J88" s="146"/>
      <c r="K88" s="146"/>
      <c r="L88" s="135"/>
      <c r="M88" s="111"/>
      <c r="N88" s="111"/>
    </row>
    <row r="89" spans="1:14" s="117" customFormat="1" ht="18">
      <c r="A89" s="142"/>
      <c r="B89" s="143"/>
      <c r="C89" s="144"/>
      <c r="D89" s="145"/>
      <c r="E89" s="135"/>
      <c r="F89" s="146"/>
      <c r="G89" s="135"/>
      <c r="H89" s="135"/>
      <c r="I89" s="135"/>
      <c r="J89" s="146"/>
      <c r="K89" s="146"/>
      <c r="L89" s="135"/>
      <c r="M89" s="111"/>
      <c r="N89" s="111"/>
    </row>
    <row r="90" spans="1:12" s="117" customFormat="1" ht="30" customHeight="1">
      <c r="A90" s="133"/>
      <c r="B90" s="678" t="s">
        <v>893</v>
      </c>
      <c r="C90" s="679"/>
      <c r="D90" s="679"/>
      <c r="E90" s="679"/>
      <c r="F90" s="398"/>
      <c r="G90" s="627" t="s">
        <v>894</v>
      </c>
      <c r="H90" s="627"/>
      <c r="I90" s="627"/>
      <c r="J90" s="135"/>
      <c r="K90" s="147"/>
      <c r="L90" s="145"/>
    </row>
    <row r="91" spans="1:12" s="117" customFormat="1" ht="42" customHeight="1">
      <c r="A91" s="133"/>
      <c r="B91" s="680" t="s">
        <v>892</v>
      </c>
      <c r="C91" s="679"/>
      <c r="D91" s="679"/>
      <c r="E91" s="679"/>
      <c r="F91" s="398"/>
      <c r="G91" s="399" t="s">
        <v>774</v>
      </c>
      <c r="H91" s="399"/>
      <c r="I91" s="399"/>
      <c r="J91" s="400"/>
      <c r="K91" s="147"/>
      <c r="L91" s="145"/>
    </row>
    <row r="92" spans="1:12" s="117" customFormat="1" ht="18.75" customHeight="1">
      <c r="A92" s="133"/>
      <c r="B92" s="507"/>
      <c r="C92" s="134"/>
      <c r="D92" s="134"/>
      <c r="E92" s="134"/>
      <c r="F92" s="134"/>
      <c r="G92" s="137"/>
      <c r="H92" s="138"/>
      <c r="I92" s="138"/>
      <c r="J92" s="138"/>
      <c r="L92" s="136"/>
    </row>
    <row r="93" spans="1:12" s="117" customFormat="1" ht="15" customHeight="1">
      <c r="A93" s="110"/>
      <c r="B93" s="110"/>
      <c r="C93" s="111"/>
      <c r="D93" s="111"/>
      <c r="E93" s="111"/>
      <c r="F93" s="111"/>
      <c r="L93" s="136"/>
    </row>
    <row r="94" spans="1:6" ht="12.75">
      <c r="A94" s="110"/>
      <c r="B94" s="139"/>
      <c r="C94" s="110"/>
      <c r="D94" s="110"/>
      <c r="E94" s="110"/>
      <c r="F94" s="110"/>
    </row>
    <row r="96" ht="18">
      <c r="B96" s="140"/>
    </row>
    <row r="97" ht="24" customHeight="1">
      <c r="B97" s="140"/>
    </row>
  </sheetData>
  <sheetProtection/>
  <mergeCells count="64">
    <mergeCell ref="B90:E90"/>
    <mergeCell ref="B91:E91"/>
    <mergeCell ref="B15:B16"/>
    <mergeCell ref="B51:B52"/>
    <mergeCell ref="B53:B54"/>
    <mergeCell ref="B45:B46"/>
    <mergeCell ref="B55:B56"/>
    <mergeCell ref="B17:B18"/>
    <mergeCell ref="B49:B50"/>
    <mergeCell ref="B75:B76"/>
    <mergeCell ref="A63:A78"/>
    <mergeCell ref="B63:B64"/>
    <mergeCell ref="B69:B70"/>
    <mergeCell ref="B71:B72"/>
    <mergeCell ref="B65:B66"/>
    <mergeCell ref="B61:B62"/>
    <mergeCell ref="L5:L7"/>
    <mergeCell ref="J6:K6"/>
    <mergeCell ref="C5:C7"/>
    <mergeCell ref="D5:E5"/>
    <mergeCell ref="H6:H7"/>
    <mergeCell ref="F5:F7"/>
    <mergeCell ref="D6:D7"/>
    <mergeCell ref="I6:I7"/>
    <mergeCell ref="A1:D1"/>
    <mergeCell ref="A2:F2"/>
    <mergeCell ref="A3:I3"/>
    <mergeCell ref="G5:H5"/>
    <mergeCell ref="A4:L4"/>
    <mergeCell ref="I5:K5"/>
    <mergeCell ref="A5:A7"/>
    <mergeCell ref="B5:B7"/>
    <mergeCell ref="E6:E7"/>
    <mergeCell ref="G6:G7"/>
    <mergeCell ref="A9:A24"/>
    <mergeCell ref="B41:B42"/>
    <mergeCell ref="B13:B14"/>
    <mergeCell ref="B9:B10"/>
    <mergeCell ref="B29:B30"/>
    <mergeCell ref="B39:B40"/>
    <mergeCell ref="B25:B26"/>
    <mergeCell ref="B23:B24"/>
    <mergeCell ref="B11:B12"/>
    <mergeCell ref="B19:B20"/>
    <mergeCell ref="A86:A87"/>
    <mergeCell ref="B67:B68"/>
    <mergeCell ref="B77:B78"/>
    <mergeCell ref="B33:B34"/>
    <mergeCell ref="B35:B36"/>
    <mergeCell ref="B73:B74"/>
    <mergeCell ref="A45:A62"/>
    <mergeCell ref="A25:A44"/>
    <mergeCell ref="A79:A85"/>
    <mergeCell ref="B84:B85"/>
    <mergeCell ref="B21:B22"/>
    <mergeCell ref="G90:I90"/>
    <mergeCell ref="B57:B58"/>
    <mergeCell ref="B59:B60"/>
    <mergeCell ref="B27:B28"/>
    <mergeCell ref="B37:B38"/>
    <mergeCell ref="B86:B87"/>
    <mergeCell ref="B43:B44"/>
    <mergeCell ref="B47:B48"/>
    <mergeCell ref="B31:B32"/>
  </mergeCells>
  <printOptions/>
  <pageMargins left="0.7874015748031497" right="0" top="0.7874015748031497" bottom="0.5905511811023623" header="0.4724409448818898" footer="0.3937007874015748"/>
  <pageSetup firstPageNumber="65" useFirstPageNumber="1" horizontalDpi="600" verticalDpi="600" orientation="landscape" paperSize="9" scale="75" r:id="rId1"/>
  <headerFooter scaleWithDoc="0" alignWithMargins="0">
    <oddHeader>&amp;C&amp;P</oddHeader>
  </headerFooter>
  <rowBreaks count="3" manualBreakCount="3">
    <brk id="20" max="11" man="1"/>
    <brk id="40" max="255" man="1"/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"/>
  <sheetViews>
    <sheetView showZeros="0" zoomScalePageLayoutView="0" workbookViewId="0" topLeftCell="A10">
      <selection activeCell="H25" sqref="H25"/>
    </sheetView>
  </sheetViews>
  <sheetFormatPr defaultColWidth="8.875" defaultRowHeight="12.75"/>
  <cols>
    <col min="1" max="1" width="19.875" style="155" customWidth="1"/>
    <col min="2" max="15" width="7.25390625" style="155" customWidth="1"/>
    <col min="16" max="16384" width="8.875" style="155" customWidth="1"/>
  </cols>
  <sheetData>
    <row r="1" spans="1:12" s="149" customFormat="1" ht="12.75" customHeight="1">
      <c r="A1" s="591" t="s">
        <v>456</v>
      </c>
      <c r="B1" s="591"/>
      <c r="C1" s="591"/>
      <c r="D1" s="591"/>
      <c r="E1" s="381"/>
      <c r="F1" s="381"/>
      <c r="G1" s="340"/>
      <c r="H1" s="382"/>
      <c r="I1" s="382"/>
      <c r="J1" s="382"/>
      <c r="K1" s="382"/>
      <c r="L1" s="148"/>
    </row>
    <row r="2" spans="1:18" s="151" customFormat="1" ht="12.75">
      <c r="A2" s="592" t="s">
        <v>883</v>
      </c>
      <c r="B2" s="592"/>
      <c r="C2" s="592"/>
      <c r="D2" s="592"/>
      <c r="E2" s="592"/>
      <c r="F2" s="592"/>
      <c r="G2" s="343"/>
      <c r="H2" s="401"/>
      <c r="I2" s="401"/>
      <c r="J2" s="401"/>
      <c r="K2" s="401"/>
      <c r="L2" s="150"/>
      <c r="M2" s="150"/>
      <c r="N2" s="150"/>
      <c r="O2" s="150"/>
      <c r="P2" s="150"/>
      <c r="Q2" s="150"/>
      <c r="R2" s="150"/>
    </row>
    <row r="3" spans="1:18" s="151" customFormat="1" ht="12.75">
      <c r="A3" s="592" t="s">
        <v>873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150"/>
      <c r="M3" s="150"/>
      <c r="N3" s="150"/>
      <c r="O3" s="150"/>
      <c r="P3" s="150"/>
      <c r="Q3" s="150"/>
      <c r="R3" s="150"/>
    </row>
    <row r="4" spans="1:18" s="152" customFormat="1" ht="41.25" customHeight="1">
      <c r="A4" s="691" t="s">
        <v>895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153"/>
      <c r="Q4" s="153"/>
      <c r="R4" s="153"/>
    </row>
    <row r="5" spans="1:15" ht="15.75">
      <c r="A5" s="693" t="s">
        <v>151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</row>
    <row r="6" spans="1:15" s="154" customFormat="1" ht="34.5" customHeight="1">
      <c r="A6" s="694" t="s">
        <v>152</v>
      </c>
      <c r="B6" s="685" t="s">
        <v>153</v>
      </c>
      <c r="C6" s="685" t="s">
        <v>154</v>
      </c>
      <c r="D6" s="687"/>
      <c r="E6" s="685" t="s">
        <v>155</v>
      </c>
      <c r="F6" s="685" t="s">
        <v>156</v>
      </c>
      <c r="G6" s="685" t="s">
        <v>157</v>
      </c>
      <c r="H6" s="687"/>
      <c r="I6" s="685" t="s">
        <v>158</v>
      </c>
      <c r="J6" s="685" t="s">
        <v>159</v>
      </c>
      <c r="K6" s="685" t="s">
        <v>696</v>
      </c>
      <c r="L6" s="685"/>
      <c r="M6" s="685" t="s">
        <v>160</v>
      </c>
      <c r="N6" s="685" t="s">
        <v>161</v>
      </c>
      <c r="O6" s="685" t="s">
        <v>162</v>
      </c>
    </row>
    <row r="7" spans="1:15" s="154" customFormat="1" ht="21.75" customHeight="1">
      <c r="A7" s="695"/>
      <c r="B7" s="685"/>
      <c r="C7" s="685" t="s">
        <v>163</v>
      </c>
      <c r="D7" s="685" t="s">
        <v>164</v>
      </c>
      <c r="E7" s="685"/>
      <c r="F7" s="685"/>
      <c r="G7" s="685" t="s">
        <v>165</v>
      </c>
      <c r="H7" s="685" t="s">
        <v>166</v>
      </c>
      <c r="I7" s="687"/>
      <c r="J7" s="687"/>
      <c r="K7" s="688" t="s">
        <v>167</v>
      </c>
      <c r="L7" s="688" t="s">
        <v>168</v>
      </c>
      <c r="M7" s="685"/>
      <c r="N7" s="685"/>
      <c r="O7" s="685"/>
    </row>
    <row r="8" spans="1:15" s="154" customFormat="1" ht="59.25" customHeight="1">
      <c r="A8" s="695"/>
      <c r="B8" s="685"/>
      <c r="C8" s="685"/>
      <c r="D8" s="685"/>
      <c r="E8" s="685"/>
      <c r="F8" s="685"/>
      <c r="G8" s="685"/>
      <c r="H8" s="685"/>
      <c r="I8" s="687"/>
      <c r="J8" s="687"/>
      <c r="K8" s="688"/>
      <c r="L8" s="688"/>
      <c r="M8" s="685"/>
      <c r="N8" s="685"/>
      <c r="O8" s="685"/>
    </row>
    <row r="9" spans="1:15" s="154" customFormat="1" ht="16.5" customHeight="1">
      <c r="A9" s="443" t="s">
        <v>545</v>
      </c>
      <c r="B9" s="444">
        <v>1</v>
      </c>
      <c r="C9" s="444">
        <v>2</v>
      </c>
      <c r="D9" s="444">
        <v>3</v>
      </c>
      <c r="E9" s="444">
        <v>4</v>
      </c>
      <c r="F9" s="444">
        <v>5</v>
      </c>
      <c r="G9" s="444">
        <v>6</v>
      </c>
      <c r="H9" s="444">
        <v>7</v>
      </c>
      <c r="I9" s="444">
        <v>8</v>
      </c>
      <c r="J9" s="444">
        <v>9</v>
      </c>
      <c r="K9" s="444">
        <v>10</v>
      </c>
      <c r="L9" s="444">
        <v>11</v>
      </c>
      <c r="M9" s="444">
        <v>12</v>
      </c>
      <c r="N9" s="444">
        <v>13</v>
      </c>
      <c r="O9" s="444">
        <v>14</v>
      </c>
    </row>
    <row r="10" spans="1:15" s="154" customFormat="1" ht="27.75" customHeight="1">
      <c r="A10" s="445" t="s">
        <v>169</v>
      </c>
      <c r="B10" s="156">
        <f>C10+D10</f>
        <v>3</v>
      </c>
      <c r="C10" s="156">
        <v>2</v>
      </c>
      <c r="D10" s="156">
        <v>1</v>
      </c>
      <c r="E10" s="156">
        <v>33</v>
      </c>
      <c r="F10" s="156">
        <v>34</v>
      </c>
      <c r="G10" s="156">
        <v>1</v>
      </c>
      <c r="H10" s="156">
        <v>33</v>
      </c>
      <c r="I10" s="156">
        <v>7</v>
      </c>
      <c r="J10" s="156"/>
      <c r="K10" s="156"/>
      <c r="L10" s="156">
        <v>7</v>
      </c>
      <c r="M10" s="156"/>
      <c r="N10" s="156">
        <v>0</v>
      </c>
      <c r="O10" s="157"/>
    </row>
    <row r="11" spans="1:15" s="154" customFormat="1" ht="27.75" customHeight="1">
      <c r="A11" s="445" t="s">
        <v>170</v>
      </c>
      <c r="B11" s="156">
        <f>C11+D11</f>
        <v>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1:15" s="154" customFormat="1" ht="27.75" customHeight="1">
      <c r="A12" s="445" t="s">
        <v>171</v>
      </c>
      <c r="B12" s="156">
        <f>C12+D12</f>
        <v>0</v>
      </c>
      <c r="C12" s="157"/>
      <c r="D12" s="157"/>
      <c r="E12" s="157"/>
      <c r="F12" s="156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s="154" customFormat="1" ht="42.75" customHeight="1">
      <c r="A13" s="445" t="s">
        <v>172</v>
      </c>
      <c r="B13" s="156">
        <f>C13+D13</f>
        <v>0</v>
      </c>
      <c r="C13" s="157"/>
      <c r="D13" s="157"/>
      <c r="E13" s="157"/>
      <c r="F13" s="156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s="154" customFormat="1" ht="48" customHeight="1">
      <c r="A14" s="445" t="s">
        <v>173</v>
      </c>
      <c r="B14" s="156">
        <f>C14+D14</f>
        <v>0</v>
      </c>
      <c r="C14" s="157"/>
      <c r="D14" s="157"/>
      <c r="E14" s="157"/>
      <c r="F14" s="156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46.5" customHeight="1">
      <c r="A15" s="446" t="s">
        <v>174</v>
      </c>
      <c r="B15" s="158" t="s">
        <v>175</v>
      </c>
      <c r="C15" s="158" t="s">
        <v>175</v>
      </c>
      <c r="D15" s="158" t="s">
        <v>175</v>
      </c>
      <c r="E15" s="158" t="s">
        <v>175</v>
      </c>
      <c r="F15" s="158" t="s">
        <v>175</v>
      </c>
      <c r="G15" s="158" t="s">
        <v>175</v>
      </c>
      <c r="H15" s="158" t="s">
        <v>175</v>
      </c>
      <c r="I15" s="158" t="s">
        <v>175</v>
      </c>
      <c r="J15" s="158"/>
      <c r="K15" s="158" t="s">
        <v>175</v>
      </c>
      <c r="L15" s="158" t="s">
        <v>175</v>
      </c>
      <c r="M15" s="158" t="s">
        <v>175</v>
      </c>
      <c r="N15" s="158" t="s">
        <v>175</v>
      </c>
      <c r="O15" s="158"/>
    </row>
    <row r="16" spans="1:15" ht="19.5" customHeight="1">
      <c r="A16" s="447" t="s">
        <v>683</v>
      </c>
      <c r="B16" s="448">
        <f>IF((C16+D16)=SUM(B10:B14),SUM(B10:B14),"`ОШ!`")</f>
        <v>3</v>
      </c>
      <c r="C16" s="448">
        <f>SUM(C10:C15)</f>
        <v>2</v>
      </c>
      <c r="D16" s="448">
        <f>SUM(D10:D15)</f>
        <v>1</v>
      </c>
      <c r="E16" s="448">
        <f>SUM(E10:E15)</f>
        <v>33</v>
      </c>
      <c r="F16" s="448">
        <f>IF(AND(D16+E16=SUM(F10:F14),G16+H16=SUM(F10:F14)),SUM(F10:F14),"`ОШ!`")</f>
        <v>34</v>
      </c>
      <c r="G16" s="448">
        <f aca="true" t="shared" si="0" ref="G16:O16">SUM(G10:G15)</f>
        <v>1</v>
      </c>
      <c r="H16" s="448">
        <f t="shared" si="0"/>
        <v>33</v>
      </c>
      <c r="I16" s="448">
        <f t="shared" si="0"/>
        <v>7</v>
      </c>
      <c r="J16" s="448">
        <f t="shared" si="0"/>
        <v>0</v>
      </c>
      <c r="K16" s="448">
        <f t="shared" si="0"/>
        <v>0</v>
      </c>
      <c r="L16" s="448">
        <f t="shared" si="0"/>
        <v>7</v>
      </c>
      <c r="M16" s="448">
        <f t="shared" si="0"/>
        <v>0</v>
      </c>
      <c r="N16" s="448">
        <f t="shared" si="0"/>
        <v>0</v>
      </c>
      <c r="O16" s="448">
        <f t="shared" si="0"/>
        <v>0</v>
      </c>
    </row>
    <row r="17" spans="1:15" s="161" customFormat="1" ht="12.75">
      <c r="A17" s="44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s="161" customFormat="1" ht="12.7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8" ht="15.75" customHeight="1">
      <c r="A19" s="690" t="s">
        <v>176</v>
      </c>
      <c r="B19" s="690"/>
      <c r="C19" s="689" t="s">
        <v>838</v>
      </c>
      <c r="D19" s="689"/>
      <c r="E19" s="689"/>
      <c r="F19" s="689"/>
      <c r="G19" s="505"/>
      <c r="I19" s="164"/>
      <c r="J19" s="508" t="s">
        <v>177</v>
      </c>
      <c r="K19" s="686" t="s">
        <v>840</v>
      </c>
      <c r="L19" s="686"/>
      <c r="M19" s="166"/>
      <c r="N19" s="166"/>
      <c r="Q19" s="167"/>
      <c r="R19" s="168"/>
    </row>
    <row r="20" spans="1:15" ht="30" customHeight="1">
      <c r="A20" s="690" t="s">
        <v>146</v>
      </c>
      <c r="B20" s="690"/>
      <c r="C20" s="689" t="s">
        <v>839</v>
      </c>
      <c r="D20" s="689"/>
      <c r="E20" s="689"/>
      <c r="F20" s="689"/>
      <c r="G20" s="505"/>
      <c r="H20" s="171"/>
      <c r="I20" s="171"/>
      <c r="J20" s="684" t="s">
        <v>775</v>
      </c>
      <c r="K20" s="684"/>
      <c r="L20" s="684"/>
      <c r="M20" s="684"/>
      <c r="N20" s="684"/>
      <c r="O20" s="684"/>
    </row>
    <row r="21" ht="7.5" customHeight="1"/>
    <row r="22" spans="2:18" ht="7.5" customHeight="1">
      <c r="B22" s="172"/>
      <c r="C22" s="169"/>
      <c r="D22" s="169"/>
      <c r="E22" s="162"/>
      <c r="F22" s="163"/>
      <c r="G22" s="163"/>
      <c r="H22" s="164"/>
      <c r="I22" s="164"/>
      <c r="J22" s="165"/>
      <c r="K22" s="165"/>
      <c r="L22" s="170"/>
      <c r="M22" s="170"/>
      <c r="N22" s="170"/>
      <c r="Q22" s="167"/>
      <c r="R22" s="168"/>
    </row>
    <row r="23" spans="6:12" ht="21.75" customHeight="1">
      <c r="F23" s="173"/>
      <c r="G23" s="173"/>
      <c r="H23" s="173"/>
      <c r="I23" s="173"/>
      <c r="J23" s="173"/>
      <c r="K23" s="174"/>
      <c r="L23" s="174"/>
    </row>
    <row r="24" ht="18" customHeight="1"/>
    <row r="25" ht="32.25" customHeight="1"/>
    <row r="26" ht="18.75" customHeight="1"/>
  </sheetData>
  <sheetProtection/>
  <mergeCells count="31">
    <mergeCell ref="I6:I8"/>
    <mergeCell ref="E6:E8"/>
    <mergeCell ref="A1:D1"/>
    <mergeCell ref="A3:K3"/>
    <mergeCell ref="A4:O4"/>
    <mergeCell ref="A2:F2"/>
    <mergeCell ref="A5:O5"/>
    <mergeCell ref="K7:K8"/>
    <mergeCell ref="K6:L6"/>
    <mergeCell ref="A6:A8"/>
    <mergeCell ref="C6:D6"/>
    <mergeCell ref="C19:D19"/>
    <mergeCell ref="E19:F19"/>
    <mergeCell ref="D7:D8"/>
    <mergeCell ref="F6:F8"/>
    <mergeCell ref="A20:B20"/>
    <mergeCell ref="A19:B19"/>
    <mergeCell ref="B6:B8"/>
    <mergeCell ref="C20:D20"/>
    <mergeCell ref="C7:C8"/>
    <mergeCell ref="E20:F20"/>
    <mergeCell ref="J20:O20"/>
    <mergeCell ref="H7:H8"/>
    <mergeCell ref="K19:L19"/>
    <mergeCell ref="M6:M8"/>
    <mergeCell ref="N6:N8"/>
    <mergeCell ref="J6:J8"/>
    <mergeCell ref="G6:H6"/>
    <mergeCell ref="L7:L8"/>
    <mergeCell ref="O6:O8"/>
    <mergeCell ref="G7:G8"/>
  </mergeCells>
  <printOptions/>
  <pageMargins left="0.7874015748031497" right="0.3937007874015748" top="0.5905511811023623" bottom="0.3937007874015748" header="0.4330708661417323" footer="0.15748031496062992"/>
  <pageSetup firstPageNumber="74" useFirstPageNumber="1" horizontalDpi="300" verticalDpi="300" orientation="landscape" paperSize="9" r:id="rId1"/>
  <headerFooter scaleWithDoc="0"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90"/>
  <sheetViews>
    <sheetView showZeros="0" zoomScalePageLayoutView="0" workbookViewId="0" topLeftCell="A67">
      <selection activeCell="C90" sqref="C90"/>
    </sheetView>
  </sheetViews>
  <sheetFormatPr defaultColWidth="8.875" defaultRowHeight="12.75"/>
  <cols>
    <col min="1" max="1" width="44.25390625" style="177" customWidth="1"/>
    <col min="2" max="2" width="13.625" style="177" customWidth="1"/>
    <col min="3" max="3" width="14.375" style="177" customWidth="1"/>
    <col min="4" max="4" width="14.625" style="177" customWidth="1"/>
    <col min="5" max="16384" width="8.875" style="177" customWidth="1"/>
  </cols>
  <sheetData>
    <row r="1" spans="1:4" s="175" customFormat="1" ht="12.75">
      <c r="A1" s="402" t="s">
        <v>457</v>
      </c>
      <c r="B1" s="402"/>
      <c r="C1" s="402"/>
      <c r="D1" s="402"/>
    </row>
    <row r="2" spans="1:4" s="176" customFormat="1" ht="12.75">
      <c r="A2" s="592" t="s">
        <v>872</v>
      </c>
      <c r="B2" s="592"/>
      <c r="C2" s="356"/>
      <c r="D2" s="356"/>
    </row>
    <row r="3" spans="1:4" ht="12.75">
      <c r="A3" s="592" t="s">
        <v>873</v>
      </c>
      <c r="B3" s="592"/>
      <c r="C3" s="592"/>
      <c r="D3" s="592"/>
    </row>
    <row r="4" spans="1:4" s="178" customFormat="1" ht="50.25" customHeight="1">
      <c r="A4" s="697" t="s">
        <v>898</v>
      </c>
      <c r="B4" s="698"/>
      <c r="C4" s="698"/>
      <c r="D4" s="698"/>
    </row>
    <row r="5" spans="1:4" s="175" customFormat="1" ht="15.75">
      <c r="A5" s="703" t="s">
        <v>178</v>
      </c>
      <c r="B5" s="703"/>
      <c r="C5" s="703"/>
      <c r="D5" s="703"/>
    </row>
    <row r="6" spans="1:4" s="176" customFormat="1" ht="30" customHeight="1">
      <c r="A6" s="699" t="s">
        <v>179</v>
      </c>
      <c r="B6" s="701" t="s">
        <v>180</v>
      </c>
      <c r="C6" s="702" t="s">
        <v>458</v>
      </c>
      <c r="D6" s="702"/>
    </row>
    <row r="7" spans="1:4" s="176" customFormat="1" ht="42" customHeight="1">
      <c r="A7" s="700"/>
      <c r="B7" s="701"/>
      <c r="C7" s="450" t="s">
        <v>181</v>
      </c>
      <c r="D7" s="450" t="s">
        <v>182</v>
      </c>
    </row>
    <row r="8" spans="1:4" s="176" customFormat="1" ht="16.5" customHeight="1">
      <c r="A8" s="451" t="s">
        <v>545</v>
      </c>
      <c r="B8" s="452">
        <v>1</v>
      </c>
      <c r="C8" s="450" t="s">
        <v>183</v>
      </c>
      <c r="D8" s="450" t="s">
        <v>184</v>
      </c>
    </row>
    <row r="9" spans="1:4" ht="12.75" customHeight="1">
      <c r="A9" s="453" t="s">
        <v>185</v>
      </c>
      <c r="B9" s="454">
        <f>C9+D9</f>
        <v>0</v>
      </c>
      <c r="C9" s="179">
        <v>0</v>
      </c>
      <c r="D9" s="180">
        <v>0</v>
      </c>
    </row>
    <row r="10" spans="1:4" ht="12.75" customHeight="1">
      <c r="A10" s="453" t="s">
        <v>186</v>
      </c>
      <c r="B10" s="454">
        <f aca="true" t="shared" si="0" ref="B10:B73">C10+D10</f>
        <v>0</v>
      </c>
      <c r="C10" s="181">
        <v>0</v>
      </c>
      <c r="D10" s="180">
        <v>0</v>
      </c>
    </row>
    <row r="11" spans="1:4" ht="12.75" customHeight="1">
      <c r="A11" s="453" t="s">
        <v>187</v>
      </c>
      <c r="B11" s="454">
        <f t="shared" si="0"/>
        <v>0</v>
      </c>
      <c r="C11" s="179">
        <v>0</v>
      </c>
      <c r="D11" s="180">
        <v>0</v>
      </c>
    </row>
    <row r="12" spans="1:4" ht="12.75" customHeight="1">
      <c r="A12" s="453" t="s">
        <v>188</v>
      </c>
      <c r="B12" s="454">
        <f t="shared" si="0"/>
        <v>0</v>
      </c>
      <c r="C12" s="179">
        <v>0</v>
      </c>
      <c r="D12" s="180">
        <v>0</v>
      </c>
    </row>
    <row r="13" spans="1:4" ht="12.75" customHeight="1">
      <c r="A13" s="453" t="s">
        <v>189</v>
      </c>
      <c r="B13" s="454">
        <f t="shared" si="0"/>
        <v>2</v>
      </c>
      <c r="C13" s="179">
        <v>1</v>
      </c>
      <c r="D13" s="180">
        <v>1</v>
      </c>
    </row>
    <row r="14" spans="1:4" ht="12.75" customHeight="1">
      <c r="A14" s="453" t="s">
        <v>190</v>
      </c>
      <c r="B14" s="454">
        <f t="shared" si="0"/>
        <v>14</v>
      </c>
      <c r="C14" s="179">
        <v>5</v>
      </c>
      <c r="D14" s="180">
        <v>9</v>
      </c>
    </row>
    <row r="15" spans="1:4" ht="12.75" customHeight="1">
      <c r="A15" s="453" t="s">
        <v>191</v>
      </c>
      <c r="B15" s="454">
        <f t="shared" si="0"/>
        <v>2</v>
      </c>
      <c r="C15" s="179">
        <v>1</v>
      </c>
      <c r="D15" s="180">
        <v>1</v>
      </c>
    </row>
    <row r="16" spans="1:4" ht="12.75" customHeight="1">
      <c r="A16" s="453" t="s">
        <v>192</v>
      </c>
      <c r="B16" s="454">
        <f t="shared" si="0"/>
        <v>0</v>
      </c>
      <c r="C16" s="179">
        <v>0</v>
      </c>
      <c r="D16" s="180">
        <v>0</v>
      </c>
    </row>
    <row r="17" spans="1:4" ht="12.75" customHeight="1">
      <c r="A17" s="453" t="s">
        <v>193</v>
      </c>
      <c r="B17" s="454">
        <f t="shared" si="0"/>
        <v>0</v>
      </c>
      <c r="C17" s="179">
        <v>0</v>
      </c>
      <c r="D17" s="180">
        <v>0</v>
      </c>
    </row>
    <row r="18" spans="1:4" ht="12.75" customHeight="1">
      <c r="A18" s="453" t="s">
        <v>194</v>
      </c>
      <c r="B18" s="454">
        <f t="shared" si="0"/>
        <v>0</v>
      </c>
      <c r="C18" s="179">
        <v>0</v>
      </c>
      <c r="D18" s="180">
        <v>0</v>
      </c>
    </row>
    <row r="19" spans="1:5" ht="12.75" customHeight="1">
      <c r="A19" s="453" t="s">
        <v>803</v>
      </c>
      <c r="B19" s="454">
        <f t="shared" si="0"/>
        <v>0</v>
      </c>
      <c r="C19" s="179">
        <v>0</v>
      </c>
      <c r="D19" s="180">
        <v>0</v>
      </c>
      <c r="E19" s="176"/>
    </row>
    <row r="20" spans="1:5" ht="12.75" customHeight="1">
      <c r="A20" s="453" t="s">
        <v>804</v>
      </c>
      <c r="B20" s="454">
        <f t="shared" si="0"/>
        <v>0</v>
      </c>
      <c r="C20" s="179">
        <v>0</v>
      </c>
      <c r="D20" s="180">
        <v>0</v>
      </c>
      <c r="E20" s="176"/>
    </row>
    <row r="21" spans="1:5" ht="12.75" customHeight="1">
      <c r="A21" s="453" t="s">
        <v>195</v>
      </c>
      <c r="B21" s="454">
        <f t="shared" si="0"/>
        <v>0</v>
      </c>
      <c r="C21" s="179">
        <v>0</v>
      </c>
      <c r="D21" s="180">
        <v>0</v>
      </c>
      <c r="E21" s="176"/>
    </row>
    <row r="22" spans="1:5" ht="12.75" customHeight="1">
      <c r="A22" s="453" t="s">
        <v>196</v>
      </c>
      <c r="B22" s="454">
        <f t="shared" si="0"/>
        <v>0</v>
      </c>
      <c r="C22" s="179">
        <v>0</v>
      </c>
      <c r="D22" s="180">
        <v>0</v>
      </c>
      <c r="E22" s="176"/>
    </row>
    <row r="23" spans="1:5" ht="12.75" customHeight="1">
      <c r="A23" s="453" t="s">
        <v>197</v>
      </c>
      <c r="B23" s="454">
        <f t="shared" si="0"/>
        <v>1</v>
      </c>
      <c r="C23" s="179">
        <v>1</v>
      </c>
      <c r="D23" s="180">
        <v>0</v>
      </c>
      <c r="E23" s="176"/>
    </row>
    <row r="24" spans="1:5" ht="12.75" customHeight="1">
      <c r="A24" s="453" t="s">
        <v>198</v>
      </c>
      <c r="B24" s="454">
        <f t="shared" si="0"/>
        <v>0</v>
      </c>
      <c r="C24" s="179">
        <v>0</v>
      </c>
      <c r="D24" s="180">
        <v>0</v>
      </c>
      <c r="E24" s="176"/>
    </row>
    <row r="25" spans="1:5" ht="12.75" customHeight="1">
      <c r="A25" s="453" t="s">
        <v>199</v>
      </c>
      <c r="B25" s="454">
        <f t="shared" si="0"/>
        <v>0</v>
      </c>
      <c r="C25" s="179">
        <v>0</v>
      </c>
      <c r="D25" s="180">
        <v>0</v>
      </c>
      <c r="E25" s="176"/>
    </row>
    <row r="26" spans="1:5" ht="12.75" customHeight="1">
      <c r="A26" s="453" t="s">
        <v>805</v>
      </c>
      <c r="B26" s="454">
        <f t="shared" si="0"/>
        <v>0</v>
      </c>
      <c r="C26" s="179">
        <v>0</v>
      </c>
      <c r="D26" s="180">
        <v>0</v>
      </c>
      <c r="E26" s="176"/>
    </row>
    <row r="27" spans="1:4" ht="12.75" customHeight="1">
      <c r="A27" s="453" t="s">
        <v>200</v>
      </c>
      <c r="B27" s="454">
        <f t="shared" si="0"/>
        <v>0</v>
      </c>
      <c r="C27" s="179">
        <v>0</v>
      </c>
      <c r="D27" s="180">
        <v>0</v>
      </c>
    </row>
    <row r="28" spans="1:4" ht="12.75" customHeight="1">
      <c r="A28" s="453" t="s">
        <v>201</v>
      </c>
      <c r="B28" s="454">
        <f t="shared" si="0"/>
        <v>0</v>
      </c>
      <c r="C28" s="179">
        <v>0</v>
      </c>
      <c r="D28" s="180">
        <v>0</v>
      </c>
    </row>
    <row r="29" spans="1:4" ht="12.75" customHeight="1">
      <c r="A29" s="453" t="s">
        <v>202</v>
      </c>
      <c r="B29" s="454">
        <f t="shared" si="0"/>
        <v>0</v>
      </c>
      <c r="C29" s="179">
        <v>0</v>
      </c>
      <c r="D29" s="180">
        <v>0</v>
      </c>
    </row>
    <row r="30" spans="1:4" ht="12.75" customHeight="1">
      <c r="A30" s="453" t="s">
        <v>203</v>
      </c>
      <c r="B30" s="454">
        <f t="shared" si="0"/>
        <v>2</v>
      </c>
      <c r="C30" s="179">
        <v>2</v>
      </c>
      <c r="D30" s="180">
        <v>0</v>
      </c>
    </row>
    <row r="31" spans="1:4" ht="12.75" customHeight="1">
      <c r="A31" s="453" t="s">
        <v>204</v>
      </c>
      <c r="B31" s="454">
        <f t="shared" si="0"/>
        <v>0</v>
      </c>
      <c r="C31" s="179">
        <v>0</v>
      </c>
      <c r="D31" s="180">
        <v>0</v>
      </c>
    </row>
    <row r="32" spans="1:4" ht="12.75" customHeight="1">
      <c r="A32" s="453" t="s">
        <v>205</v>
      </c>
      <c r="B32" s="454">
        <f t="shared" si="0"/>
        <v>0</v>
      </c>
      <c r="C32" s="179">
        <v>0</v>
      </c>
      <c r="D32" s="180">
        <v>0</v>
      </c>
    </row>
    <row r="33" spans="1:4" ht="12.75" customHeight="1">
      <c r="A33" s="453" t="s">
        <v>206</v>
      </c>
      <c r="B33" s="454">
        <f t="shared" si="0"/>
        <v>0</v>
      </c>
      <c r="C33" s="179">
        <v>0</v>
      </c>
      <c r="D33" s="180">
        <v>0</v>
      </c>
    </row>
    <row r="34" spans="1:4" ht="12.75" customHeight="1">
      <c r="A34" s="453" t="s">
        <v>207</v>
      </c>
      <c r="B34" s="454">
        <f t="shared" si="0"/>
        <v>0</v>
      </c>
      <c r="C34" s="179">
        <v>0</v>
      </c>
      <c r="D34" s="180">
        <v>0</v>
      </c>
    </row>
    <row r="35" spans="1:4" ht="12.75" customHeight="1">
      <c r="A35" s="453" t="s">
        <v>208</v>
      </c>
      <c r="B35" s="454">
        <f t="shared" si="0"/>
        <v>0</v>
      </c>
      <c r="C35" s="179">
        <v>0</v>
      </c>
      <c r="D35" s="180">
        <v>0</v>
      </c>
    </row>
    <row r="36" spans="1:4" ht="12.75" customHeight="1">
      <c r="A36" s="453" t="s">
        <v>209</v>
      </c>
      <c r="B36" s="454">
        <f t="shared" si="0"/>
        <v>0</v>
      </c>
      <c r="C36" s="179">
        <v>0</v>
      </c>
      <c r="D36" s="180">
        <v>0</v>
      </c>
    </row>
    <row r="37" spans="1:4" ht="12.75" customHeight="1">
      <c r="A37" s="453" t="s">
        <v>210</v>
      </c>
      <c r="B37" s="454">
        <f t="shared" si="0"/>
        <v>0</v>
      </c>
      <c r="C37" s="179">
        <v>0</v>
      </c>
      <c r="D37" s="180">
        <v>0</v>
      </c>
    </row>
    <row r="38" spans="1:4" ht="12.75" customHeight="1">
      <c r="A38" s="453" t="s">
        <v>211</v>
      </c>
      <c r="B38" s="454">
        <f t="shared" si="0"/>
        <v>0</v>
      </c>
      <c r="C38" s="179">
        <v>0</v>
      </c>
      <c r="D38" s="180">
        <v>0</v>
      </c>
    </row>
    <row r="39" spans="1:4" ht="12.75" customHeight="1">
      <c r="A39" s="453" t="s">
        <v>212</v>
      </c>
      <c r="B39" s="454">
        <f t="shared" si="0"/>
        <v>0</v>
      </c>
      <c r="C39" s="179">
        <v>0</v>
      </c>
      <c r="D39" s="180">
        <v>0</v>
      </c>
    </row>
    <row r="40" spans="1:4" ht="12.75" customHeight="1">
      <c r="A40" s="453" t="s">
        <v>213</v>
      </c>
      <c r="B40" s="454">
        <f t="shared" si="0"/>
        <v>0</v>
      </c>
      <c r="C40" s="179">
        <v>0</v>
      </c>
      <c r="D40" s="180">
        <v>0</v>
      </c>
    </row>
    <row r="41" spans="1:4" ht="12.75" customHeight="1">
      <c r="A41" s="453" t="s">
        <v>416</v>
      </c>
      <c r="B41" s="454">
        <f t="shared" si="0"/>
        <v>1</v>
      </c>
      <c r="C41" s="179">
        <v>1</v>
      </c>
      <c r="D41" s="180">
        <v>0</v>
      </c>
    </row>
    <row r="42" spans="1:4" ht="12.75" customHeight="1">
      <c r="A42" s="453" t="s">
        <v>417</v>
      </c>
      <c r="B42" s="454">
        <f t="shared" si="0"/>
        <v>0</v>
      </c>
      <c r="C42" s="179">
        <v>0</v>
      </c>
      <c r="D42" s="180">
        <v>0</v>
      </c>
    </row>
    <row r="43" spans="1:4" ht="12.75" customHeight="1">
      <c r="A43" s="453" t="s">
        <v>418</v>
      </c>
      <c r="B43" s="454">
        <f t="shared" si="0"/>
        <v>0</v>
      </c>
      <c r="C43" s="179">
        <v>0</v>
      </c>
      <c r="D43" s="180">
        <v>0</v>
      </c>
    </row>
    <row r="44" spans="1:4" ht="12.75" customHeight="1">
      <c r="A44" s="453" t="s">
        <v>419</v>
      </c>
      <c r="B44" s="454">
        <f t="shared" si="0"/>
        <v>0</v>
      </c>
      <c r="C44" s="179">
        <v>0</v>
      </c>
      <c r="D44" s="180">
        <v>0</v>
      </c>
    </row>
    <row r="45" spans="1:4" ht="12.75" customHeight="1">
      <c r="A45" s="453" t="s">
        <v>420</v>
      </c>
      <c r="B45" s="454">
        <f t="shared" si="0"/>
        <v>0</v>
      </c>
      <c r="C45" s="179">
        <v>0</v>
      </c>
      <c r="D45" s="180">
        <v>0</v>
      </c>
    </row>
    <row r="46" spans="1:4" ht="12.75" customHeight="1">
      <c r="A46" s="453" t="s">
        <v>421</v>
      </c>
      <c r="B46" s="454">
        <f t="shared" si="0"/>
        <v>0</v>
      </c>
      <c r="C46" s="179">
        <v>0</v>
      </c>
      <c r="D46" s="180">
        <v>0</v>
      </c>
    </row>
    <row r="47" spans="1:4" ht="12.75" customHeight="1">
      <c r="A47" s="453" t="s">
        <v>422</v>
      </c>
      <c r="B47" s="454">
        <f t="shared" si="0"/>
        <v>0</v>
      </c>
      <c r="C47" s="179">
        <v>0</v>
      </c>
      <c r="D47" s="180">
        <v>0</v>
      </c>
    </row>
    <row r="48" spans="1:5" ht="12.75" customHeight="1">
      <c r="A48" s="453" t="s">
        <v>794</v>
      </c>
      <c r="B48" s="454">
        <f t="shared" si="0"/>
        <v>0</v>
      </c>
      <c r="C48" s="179">
        <v>0</v>
      </c>
      <c r="D48" s="180">
        <v>0</v>
      </c>
      <c r="E48" s="176"/>
    </row>
    <row r="49" spans="1:5" ht="12.75" customHeight="1">
      <c r="A49" s="453" t="s">
        <v>423</v>
      </c>
      <c r="B49" s="454">
        <f t="shared" si="0"/>
        <v>0</v>
      </c>
      <c r="C49" s="179">
        <v>0</v>
      </c>
      <c r="D49" s="180">
        <v>0</v>
      </c>
      <c r="E49" s="176"/>
    </row>
    <row r="50" spans="1:5" ht="12.75" customHeight="1">
      <c r="A50" s="453" t="s">
        <v>424</v>
      </c>
      <c r="B50" s="454">
        <f t="shared" si="0"/>
        <v>0</v>
      </c>
      <c r="C50" s="179">
        <v>0</v>
      </c>
      <c r="D50" s="180">
        <v>0</v>
      </c>
      <c r="E50" s="176"/>
    </row>
    <row r="51" spans="1:5" ht="12.75" customHeight="1">
      <c r="A51" s="453" t="s">
        <v>425</v>
      </c>
      <c r="B51" s="454">
        <f t="shared" si="0"/>
        <v>0</v>
      </c>
      <c r="C51" s="179">
        <v>0</v>
      </c>
      <c r="D51" s="180">
        <v>0</v>
      </c>
      <c r="E51" s="176"/>
    </row>
    <row r="52" spans="1:5" ht="12.75" customHeight="1">
      <c r="A52" s="453" t="s">
        <v>426</v>
      </c>
      <c r="B52" s="454">
        <f t="shared" si="0"/>
        <v>0</v>
      </c>
      <c r="C52" s="179">
        <v>0</v>
      </c>
      <c r="D52" s="180">
        <v>0</v>
      </c>
      <c r="E52" s="176"/>
    </row>
    <row r="53" spans="1:5" ht="12.75" customHeight="1">
      <c r="A53" s="453" t="s">
        <v>427</v>
      </c>
      <c r="B53" s="454">
        <f t="shared" si="0"/>
        <v>0</v>
      </c>
      <c r="C53" s="179">
        <v>0</v>
      </c>
      <c r="D53" s="180">
        <v>0</v>
      </c>
      <c r="E53" s="176"/>
    </row>
    <row r="54" spans="1:5" ht="12.75" customHeight="1">
      <c r="A54" s="453" t="s">
        <v>428</v>
      </c>
      <c r="B54" s="454">
        <f t="shared" si="0"/>
        <v>3</v>
      </c>
      <c r="C54" s="179">
        <v>2</v>
      </c>
      <c r="D54" s="180">
        <v>1</v>
      </c>
      <c r="E54" s="176"/>
    </row>
    <row r="55" spans="1:5" ht="12.75" customHeight="1">
      <c r="A55" s="453" t="s">
        <v>429</v>
      </c>
      <c r="B55" s="454">
        <f t="shared" si="0"/>
        <v>5</v>
      </c>
      <c r="C55" s="179">
        <v>2</v>
      </c>
      <c r="D55" s="180">
        <v>3</v>
      </c>
      <c r="E55" s="176"/>
    </row>
    <row r="56" spans="1:5" ht="12.75" customHeight="1">
      <c r="A56" s="453" t="s">
        <v>806</v>
      </c>
      <c r="B56" s="454">
        <f t="shared" si="0"/>
        <v>0</v>
      </c>
      <c r="C56" s="179">
        <v>0</v>
      </c>
      <c r="D56" s="180">
        <v>0</v>
      </c>
      <c r="E56" s="176"/>
    </row>
    <row r="57" spans="1:5" ht="12.75" customHeight="1">
      <c r="A57" s="453" t="s">
        <v>430</v>
      </c>
      <c r="B57" s="454">
        <f t="shared" si="0"/>
        <v>0</v>
      </c>
      <c r="C57" s="179">
        <v>0</v>
      </c>
      <c r="D57" s="180">
        <v>0</v>
      </c>
      <c r="E57" s="176"/>
    </row>
    <row r="58" spans="1:5" ht="12.75" customHeight="1">
      <c r="A58" s="453" t="s">
        <v>431</v>
      </c>
      <c r="B58" s="454">
        <f t="shared" si="0"/>
        <v>0</v>
      </c>
      <c r="C58" s="179">
        <v>0</v>
      </c>
      <c r="D58" s="180">
        <v>0</v>
      </c>
      <c r="E58" s="176"/>
    </row>
    <row r="59" spans="1:5" ht="22.5">
      <c r="A59" s="453" t="s">
        <v>807</v>
      </c>
      <c r="B59" s="454">
        <f t="shared" si="0"/>
        <v>0</v>
      </c>
      <c r="C59" s="179">
        <v>0</v>
      </c>
      <c r="D59" s="180">
        <v>0</v>
      </c>
      <c r="E59" s="176"/>
    </row>
    <row r="60" spans="1:4" ht="12.75" customHeight="1">
      <c r="A60" s="453" t="s">
        <v>432</v>
      </c>
      <c r="B60" s="454">
        <f t="shared" si="0"/>
        <v>0</v>
      </c>
      <c r="C60" s="179">
        <v>0</v>
      </c>
      <c r="D60" s="180">
        <v>0</v>
      </c>
    </row>
    <row r="61" spans="1:4" ht="12.75" customHeight="1">
      <c r="A61" s="453" t="s">
        <v>433</v>
      </c>
      <c r="B61" s="454">
        <f t="shared" si="0"/>
        <v>2</v>
      </c>
      <c r="C61" s="179">
        <v>0</v>
      </c>
      <c r="D61" s="180">
        <v>2</v>
      </c>
    </row>
    <row r="62" spans="1:4" ht="12.75" customHeight="1">
      <c r="A62" s="453" t="s">
        <v>434</v>
      </c>
      <c r="B62" s="454">
        <f t="shared" si="0"/>
        <v>2</v>
      </c>
      <c r="C62" s="179">
        <v>2</v>
      </c>
      <c r="D62" s="180">
        <v>0</v>
      </c>
    </row>
    <row r="63" spans="1:4" ht="12.75" customHeight="1">
      <c r="A63" s="453" t="s">
        <v>435</v>
      </c>
      <c r="B63" s="454">
        <f t="shared" si="0"/>
        <v>0</v>
      </c>
      <c r="C63" s="179">
        <v>0</v>
      </c>
      <c r="D63" s="180">
        <v>0</v>
      </c>
    </row>
    <row r="64" spans="1:4" ht="12.75" customHeight="1">
      <c r="A64" s="453" t="s">
        <v>436</v>
      </c>
      <c r="B64" s="454">
        <f t="shared" si="0"/>
        <v>0</v>
      </c>
      <c r="C64" s="179">
        <v>0</v>
      </c>
      <c r="D64" s="180">
        <v>0</v>
      </c>
    </row>
    <row r="65" spans="1:4" ht="12.75" customHeight="1">
      <c r="A65" s="453" t="s">
        <v>437</v>
      </c>
      <c r="B65" s="454">
        <f t="shared" si="0"/>
        <v>1</v>
      </c>
      <c r="C65" s="179">
        <v>1</v>
      </c>
      <c r="D65" s="180">
        <v>0</v>
      </c>
    </row>
    <row r="66" spans="1:4" ht="12.75" customHeight="1">
      <c r="A66" s="453" t="s">
        <v>438</v>
      </c>
      <c r="B66" s="454">
        <f t="shared" si="0"/>
        <v>0</v>
      </c>
      <c r="C66" s="179">
        <v>0</v>
      </c>
      <c r="D66" s="180">
        <v>0</v>
      </c>
    </row>
    <row r="67" spans="1:4" ht="12.75" customHeight="1">
      <c r="A67" s="453" t="s">
        <v>439</v>
      </c>
      <c r="B67" s="454">
        <f t="shared" si="0"/>
        <v>0</v>
      </c>
      <c r="C67" s="179">
        <v>0</v>
      </c>
      <c r="D67" s="180">
        <v>0</v>
      </c>
    </row>
    <row r="68" spans="1:4" ht="12.75" customHeight="1">
      <c r="A68" s="453" t="s">
        <v>440</v>
      </c>
      <c r="B68" s="454">
        <f t="shared" si="0"/>
        <v>1</v>
      </c>
      <c r="C68" s="179">
        <v>1</v>
      </c>
      <c r="D68" s="180">
        <v>0</v>
      </c>
    </row>
    <row r="69" spans="1:4" ht="12.75" customHeight="1">
      <c r="A69" s="453" t="s">
        <v>441</v>
      </c>
      <c r="B69" s="454">
        <f t="shared" si="0"/>
        <v>10</v>
      </c>
      <c r="C69" s="179">
        <v>4</v>
      </c>
      <c r="D69" s="180">
        <v>6</v>
      </c>
    </row>
    <row r="70" spans="1:4" ht="12.75" customHeight="1">
      <c r="A70" s="453" t="s">
        <v>442</v>
      </c>
      <c r="B70" s="454">
        <f t="shared" si="0"/>
        <v>2</v>
      </c>
      <c r="C70" s="179">
        <v>2</v>
      </c>
      <c r="D70" s="180">
        <v>0</v>
      </c>
    </row>
    <row r="71" spans="1:4" ht="12.75" customHeight="1">
      <c r="A71" s="453" t="s">
        <v>443</v>
      </c>
      <c r="B71" s="454">
        <f t="shared" si="0"/>
        <v>0</v>
      </c>
      <c r="C71" s="179">
        <v>0</v>
      </c>
      <c r="D71" s="180">
        <v>0</v>
      </c>
    </row>
    <row r="72" spans="1:4" ht="12.75" customHeight="1">
      <c r="A72" s="453" t="s">
        <v>444</v>
      </c>
      <c r="B72" s="454">
        <f t="shared" si="0"/>
        <v>0</v>
      </c>
      <c r="C72" s="179">
        <v>0</v>
      </c>
      <c r="D72" s="180">
        <v>0</v>
      </c>
    </row>
    <row r="73" spans="1:4" ht="12.75" customHeight="1">
      <c r="A73" s="453" t="s">
        <v>445</v>
      </c>
      <c r="B73" s="454">
        <f t="shared" si="0"/>
        <v>5</v>
      </c>
      <c r="C73" s="179">
        <v>3</v>
      </c>
      <c r="D73" s="180">
        <v>2</v>
      </c>
    </row>
    <row r="74" spans="1:4" ht="12.75" customHeight="1">
      <c r="A74" s="453" t="s">
        <v>446</v>
      </c>
      <c r="B74" s="454">
        <f aca="true" t="shared" si="1" ref="B74:B82">C74+D74</f>
        <v>0</v>
      </c>
      <c r="C74" s="179">
        <v>0</v>
      </c>
      <c r="D74" s="180">
        <v>0</v>
      </c>
    </row>
    <row r="75" spans="1:4" ht="12.75" customHeight="1">
      <c r="A75" s="453" t="s">
        <v>447</v>
      </c>
      <c r="B75" s="454">
        <f t="shared" si="1"/>
        <v>0</v>
      </c>
      <c r="C75" s="179">
        <v>0</v>
      </c>
      <c r="D75" s="180">
        <v>0</v>
      </c>
    </row>
    <row r="76" spans="1:4" ht="12.75" customHeight="1">
      <c r="A76" s="453" t="s">
        <v>448</v>
      </c>
      <c r="B76" s="454">
        <f t="shared" si="1"/>
        <v>22</v>
      </c>
      <c r="C76" s="179">
        <v>7</v>
      </c>
      <c r="D76" s="180">
        <v>15</v>
      </c>
    </row>
    <row r="77" spans="1:4" ht="12.75" customHeight="1">
      <c r="A77" s="453" t="s">
        <v>449</v>
      </c>
      <c r="B77" s="454">
        <f t="shared" si="1"/>
        <v>4</v>
      </c>
      <c r="C77" s="179">
        <v>3</v>
      </c>
      <c r="D77" s="180">
        <v>1</v>
      </c>
    </row>
    <row r="78" spans="1:4" ht="12.75" customHeight="1">
      <c r="A78" s="453" t="s">
        <v>450</v>
      </c>
      <c r="B78" s="454">
        <f t="shared" si="1"/>
        <v>0</v>
      </c>
      <c r="C78" s="179">
        <v>0</v>
      </c>
      <c r="D78" s="180">
        <v>0</v>
      </c>
    </row>
    <row r="79" spans="1:4" ht="12.75" customHeight="1">
      <c r="A79" s="453" t="s">
        <v>451</v>
      </c>
      <c r="B79" s="454">
        <f t="shared" si="1"/>
        <v>3</v>
      </c>
      <c r="C79" s="179">
        <v>3</v>
      </c>
      <c r="D79" s="180">
        <v>0</v>
      </c>
    </row>
    <row r="80" spans="1:4" ht="12.75" customHeight="1">
      <c r="A80" s="453" t="s">
        <v>452</v>
      </c>
      <c r="B80" s="454">
        <f t="shared" si="1"/>
        <v>0</v>
      </c>
      <c r="C80" s="179">
        <v>0</v>
      </c>
      <c r="D80" s="180">
        <v>0</v>
      </c>
    </row>
    <row r="81" spans="1:4" ht="12.75" customHeight="1">
      <c r="A81" s="453" t="s">
        <v>453</v>
      </c>
      <c r="B81" s="454">
        <f t="shared" si="1"/>
        <v>0</v>
      </c>
      <c r="C81" s="179">
        <v>0</v>
      </c>
      <c r="D81" s="180">
        <v>0</v>
      </c>
    </row>
    <row r="82" spans="1:4" ht="12.75" customHeight="1">
      <c r="A82" s="453" t="s">
        <v>454</v>
      </c>
      <c r="B82" s="454">
        <f t="shared" si="1"/>
        <v>0</v>
      </c>
      <c r="C82" s="179">
        <v>0</v>
      </c>
      <c r="D82" s="180">
        <v>0</v>
      </c>
    </row>
    <row r="83" spans="1:4" ht="12.75" customHeight="1">
      <c r="A83" s="455" t="s">
        <v>683</v>
      </c>
      <c r="B83" s="456">
        <f>IF((C83+D83)=SUM(B9:B82),SUM(B9:B81),"`ОШ!`")</f>
        <v>82</v>
      </c>
      <c r="C83" s="454">
        <f>SUM(C9:C82)</f>
        <v>41</v>
      </c>
      <c r="D83" s="454">
        <f>SUM(D9:D82)</f>
        <v>41</v>
      </c>
    </row>
    <row r="84" spans="1:4" ht="12.75" customHeight="1">
      <c r="A84" s="182"/>
      <c r="B84" s="183"/>
      <c r="C84" s="184"/>
      <c r="D84" s="184"/>
    </row>
    <row r="85" spans="1:4" ht="12.75" customHeight="1">
      <c r="A85" s="185"/>
      <c r="B85" s="183"/>
      <c r="C85" s="184"/>
      <c r="D85" s="184"/>
    </row>
    <row r="86" spans="1:4" ht="12.75">
      <c r="A86" s="177" t="s">
        <v>896</v>
      </c>
      <c r="B86" s="186" t="s">
        <v>455</v>
      </c>
      <c r="C86" s="187" t="s">
        <v>908</v>
      </c>
      <c r="D86" s="188"/>
    </row>
    <row r="87" spans="3:5" ht="12.75">
      <c r="C87" s="189"/>
      <c r="D87" s="189"/>
      <c r="E87" s="189"/>
    </row>
    <row r="88" ht="12.75">
      <c r="A88" s="177" t="s">
        <v>897</v>
      </c>
    </row>
    <row r="90" spans="1:2" ht="41.25" customHeight="1">
      <c r="A90" s="696" t="s">
        <v>775</v>
      </c>
      <c r="B90" s="696"/>
    </row>
  </sheetData>
  <sheetProtection/>
  <mergeCells count="8">
    <mergeCell ref="A90:B90"/>
    <mergeCell ref="A2:B2"/>
    <mergeCell ref="A3:D3"/>
    <mergeCell ref="A4:D4"/>
    <mergeCell ref="A6:A7"/>
    <mergeCell ref="B6:B7"/>
    <mergeCell ref="C6:D6"/>
    <mergeCell ref="A5:D5"/>
  </mergeCells>
  <printOptions horizontalCentered="1"/>
  <pageMargins left="0.7874015748031497" right="0.7874015748031497" top="0.7874015748031497" bottom="0.5905511811023623" header="0.4724409448818898" footer="0.5118110236220472"/>
  <pageSetup firstPageNumber="75" useFirstPageNumber="1" horizontalDpi="300" verticalDpi="3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57"/>
  <sheetViews>
    <sheetView showZeros="0" zoomScaleSheetLayoutView="75" zoomScalePageLayoutView="0" workbookViewId="0" topLeftCell="A34">
      <selection activeCell="I111" sqref="I111"/>
    </sheetView>
  </sheetViews>
  <sheetFormatPr defaultColWidth="9.00390625" defaultRowHeight="12.75"/>
  <cols>
    <col min="1" max="1" width="4.00390625" style="192" customWidth="1"/>
    <col min="2" max="2" width="26.25390625" style="192" customWidth="1"/>
    <col min="3" max="4" width="9.125" style="192" customWidth="1"/>
    <col min="5" max="5" width="8.75390625" style="192" customWidth="1"/>
    <col min="6" max="6" width="8.625" style="192" customWidth="1"/>
    <col min="7" max="7" width="7.875" style="192" customWidth="1"/>
    <col min="8" max="8" width="10.125" style="192" customWidth="1"/>
    <col min="9" max="9" width="8.875" style="192" customWidth="1"/>
    <col min="10" max="10" width="9.25390625" style="192" customWidth="1"/>
    <col min="11" max="11" width="10.00390625" style="192" customWidth="1"/>
    <col min="12" max="12" width="13.125" style="192" customWidth="1"/>
    <col min="13" max="13" width="10.00390625" style="192" customWidth="1"/>
    <col min="14" max="14" width="11.75390625" style="192" customWidth="1"/>
    <col min="15" max="15" width="9.125" style="192" customWidth="1"/>
    <col min="16" max="16" width="4.75390625" style="192" customWidth="1"/>
    <col min="17" max="17" width="6.75390625" style="192" customWidth="1"/>
    <col min="18" max="18" width="7.00390625" style="192" customWidth="1"/>
    <col min="19" max="16384" width="9.125" style="192" customWidth="1"/>
  </cols>
  <sheetData>
    <row r="1" spans="1:18" ht="12.75">
      <c r="A1" s="707" t="s">
        <v>528</v>
      </c>
      <c r="B1" s="707"/>
      <c r="C1" s="707"/>
      <c r="D1" s="707"/>
      <c r="E1" s="224"/>
      <c r="F1" s="224"/>
      <c r="G1" s="224"/>
      <c r="H1" s="95"/>
      <c r="I1" s="95"/>
      <c r="J1" s="95"/>
      <c r="K1" s="95"/>
      <c r="L1" s="194"/>
      <c r="M1" s="194"/>
      <c r="N1" s="195"/>
      <c r="O1" s="195"/>
      <c r="P1" s="195"/>
      <c r="Q1" s="195"/>
      <c r="R1" s="193"/>
    </row>
    <row r="2" spans="1:18" ht="12.75">
      <c r="A2" s="708" t="s">
        <v>851</v>
      </c>
      <c r="B2" s="708"/>
      <c r="C2" s="708"/>
      <c r="D2" s="708"/>
      <c r="E2" s="708"/>
      <c r="F2" s="708"/>
      <c r="G2" s="92"/>
      <c r="H2" s="95"/>
      <c r="I2" s="95"/>
      <c r="J2" s="95"/>
      <c r="K2" s="95"/>
      <c r="L2" s="193"/>
      <c r="M2" s="196"/>
      <c r="N2" s="196"/>
      <c r="O2" s="195"/>
      <c r="P2" s="195"/>
      <c r="Q2" s="195"/>
      <c r="R2" s="193"/>
    </row>
    <row r="3" spans="1:18" ht="12.75">
      <c r="A3" s="708" t="s">
        <v>850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193"/>
      <c r="M3" s="197"/>
      <c r="N3" s="198"/>
      <c r="P3" s="193"/>
      <c r="Q3" s="193"/>
      <c r="R3" s="193"/>
    </row>
    <row r="4" spans="1:18" ht="69.75" customHeight="1">
      <c r="A4" s="709" t="s">
        <v>899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</row>
    <row r="5" spans="1:19" ht="63" customHeight="1">
      <c r="A5" s="704" t="s">
        <v>595</v>
      </c>
      <c r="B5" s="704" t="s">
        <v>459</v>
      </c>
      <c r="C5" s="704" t="s">
        <v>460</v>
      </c>
      <c r="D5" s="704" t="s">
        <v>461</v>
      </c>
      <c r="E5" s="704" t="s">
        <v>462</v>
      </c>
      <c r="F5" s="704" t="s">
        <v>463</v>
      </c>
      <c r="G5" s="704"/>
      <c r="H5" s="704" t="s">
        <v>464</v>
      </c>
      <c r="I5" s="704"/>
      <c r="J5" s="704" t="s">
        <v>465</v>
      </c>
      <c r="K5" s="704" t="s">
        <v>466</v>
      </c>
      <c r="L5" s="705" t="s">
        <v>467</v>
      </c>
      <c r="M5" s="705" t="s">
        <v>468</v>
      </c>
      <c r="N5" s="704" t="s">
        <v>469</v>
      </c>
      <c r="O5" s="704" t="s">
        <v>470</v>
      </c>
      <c r="P5" s="704" t="s">
        <v>471</v>
      </c>
      <c r="Q5" s="704"/>
      <c r="R5" s="704"/>
      <c r="S5" s="199"/>
    </row>
    <row r="6" spans="1:19" ht="93" customHeight="1">
      <c r="A6" s="704"/>
      <c r="B6" s="704"/>
      <c r="C6" s="704"/>
      <c r="D6" s="704"/>
      <c r="E6" s="704"/>
      <c r="F6" s="298" t="s">
        <v>702</v>
      </c>
      <c r="G6" s="298" t="s">
        <v>472</v>
      </c>
      <c r="H6" s="298" t="s">
        <v>473</v>
      </c>
      <c r="I6" s="298" t="s">
        <v>474</v>
      </c>
      <c r="J6" s="704"/>
      <c r="K6" s="704"/>
      <c r="L6" s="706"/>
      <c r="M6" s="706"/>
      <c r="N6" s="704"/>
      <c r="O6" s="704"/>
      <c r="P6" s="299" t="s">
        <v>475</v>
      </c>
      <c r="Q6" s="298" t="s">
        <v>476</v>
      </c>
      <c r="R6" s="298" t="s">
        <v>477</v>
      </c>
      <c r="S6" s="199"/>
    </row>
    <row r="7" spans="1:19" ht="18.75" customHeight="1">
      <c r="A7" s="300"/>
      <c r="B7" s="300" t="s">
        <v>545</v>
      </c>
      <c r="C7" s="300">
        <v>1</v>
      </c>
      <c r="D7" s="300">
        <v>2</v>
      </c>
      <c r="E7" s="300">
        <v>3</v>
      </c>
      <c r="F7" s="300">
        <v>4</v>
      </c>
      <c r="G7" s="300">
        <v>5</v>
      </c>
      <c r="H7" s="300">
        <v>6</v>
      </c>
      <c r="I7" s="300">
        <v>7</v>
      </c>
      <c r="J7" s="300">
        <v>8</v>
      </c>
      <c r="K7" s="300">
        <v>9</v>
      </c>
      <c r="L7" s="300">
        <v>10</v>
      </c>
      <c r="M7" s="300">
        <v>11</v>
      </c>
      <c r="N7" s="300">
        <v>12</v>
      </c>
      <c r="O7" s="300">
        <v>13</v>
      </c>
      <c r="P7" s="300">
        <v>14</v>
      </c>
      <c r="Q7" s="300">
        <v>15</v>
      </c>
      <c r="R7" s="300">
        <v>16</v>
      </c>
      <c r="S7" s="199"/>
    </row>
    <row r="8" spans="1:19" ht="41.25" customHeight="1">
      <c r="A8" s="301">
        <v>1</v>
      </c>
      <c r="B8" s="302" t="s">
        <v>478</v>
      </c>
      <c r="C8" s="303">
        <f aca="true" t="shared" si="0" ref="C8:C13">E8+F8</f>
        <v>44</v>
      </c>
      <c r="D8" s="300" t="s">
        <v>613</v>
      </c>
      <c r="E8" s="303">
        <v>15</v>
      </c>
      <c r="F8" s="303">
        <f aca="true" t="shared" si="1" ref="F8:F13">I8+J8+K8</f>
        <v>29</v>
      </c>
      <c r="G8" s="303">
        <v>950</v>
      </c>
      <c r="H8" s="303"/>
      <c r="I8" s="303">
        <v>7</v>
      </c>
      <c r="J8" s="303">
        <v>22</v>
      </c>
      <c r="K8" s="303"/>
      <c r="L8" s="303">
        <v>1</v>
      </c>
      <c r="M8" s="303"/>
      <c r="N8" s="304">
        <v>950</v>
      </c>
      <c r="O8" s="304">
        <v>200</v>
      </c>
      <c r="P8" s="305" t="s">
        <v>613</v>
      </c>
      <c r="Q8" s="303">
        <v>29</v>
      </c>
      <c r="R8" s="305" t="s">
        <v>613</v>
      </c>
      <c r="S8" s="199"/>
    </row>
    <row r="9" spans="1:19" ht="31.5" customHeight="1">
      <c r="A9" s="301">
        <v>2</v>
      </c>
      <c r="B9" s="302" t="s">
        <v>479</v>
      </c>
      <c r="C9" s="303">
        <f t="shared" si="0"/>
        <v>41</v>
      </c>
      <c r="D9" s="300" t="s">
        <v>613</v>
      </c>
      <c r="E9" s="303">
        <v>27</v>
      </c>
      <c r="F9" s="303">
        <f t="shared" si="1"/>
        <v>14</v>
      </c>
      <c r="G9" s="303">
        <v>171</v>
      </c>
      <c r="H9" s="303">
        <v>2</v>
      </c>
      <c r="I9" s="303">
        <v>2</v>
      </c>
      <c r="J9" s="303">
        <v>11</v>
      </c>
      <c r="K9" s="303">
        <v>1</v>
      </c>
      <c r="L9" s="303">
        <v>1</v>
      </c>
      <c r="M9" s="303"/>
      <c r="N9" s="304">
        <v>171</v>
      </c>
      <c r="O9" s="304">
        <v>37</v>
      </c>
      <c r="P9" s="303"/>
      <c r="Q9" s="303">
        <v>14</v>
      </c>
      <c r="R9" s="303"/>
      <c r="S9" s="199"/>
    </row>
    <row r="10" spans="1:19" ht="54" customHeight="1">
      <c r="A10" s="301">
        <v>3</v>
      </c>
      <c r="B10" s="302" t="s">
        <v>480</v>
      </c>
      <c r="C10" s="303">
        <f t="shared" si="0"/>
        <v>0</v>
      </c>
      <c r="D10" s="300"/>
      <c r="E10" s="303"/>
      <c r="F10" s="303">
        <f t="shared" si="1"/>
        <v>0</v>
      </c>
      <c r="G10" s="303"/>
      <c r="H10" s="303"/>
      <c r="I10" s="303"/>
      <c r="J10" s="303"/>
      <c r="K10" s="303"/>
      <c r="L10" s="303"/>
      <c r="M10" s="303"/>
      <c r="N10" s="304"/>
      <c r="O10" s="304"/>
      <c r="P10" s="305" t="s">
        <v>613</v>
      </c>
      <c r="Q10" s="303"/>
      <c r="R10" s="303"/>
      <c r="S10" s="199"/>
    </row>
    <row r="11" spans="1:19" ht="42" customHeight="1">
      <c r="A11" s="301">
        <v>4</v>
      </c>
      <c r="B11" s="302" t="s">
        <v>481</v>
      </c>
      <c r="C11" s="303">
        <f t="shared" si="0"/>
        <v>1</v>
      </c>
      <c r="D11" s="300" t="s">
        <v>613</v>
      </c>
      <c r="E11" s="303"/>
      <c r="F11" s="303">
        <f t="shared" si="1"/>
        <v>1</v>
      </c>
      <c r="G11" s="303">
        <v>15</v>
      </c>
      <c r="H11" s="303">
        <v>1</v>
      </c>
      <c r="I11" s="303"/>
      <c r="J11" s="303">
        <v>1</v>
      </c>
      <c r="K11" s="303"/>
      <c r="L11" s="303"/>
      <c r="M11" s="303"/>
      <c r="N11" s="304">
        <v>15</v>
      </c>
      <c r="O11" s="304">
        <v>5</v>
      </c>
      <c r="P11" s="305"/>
      <c r="Q11" s="303">
        <v>1</v>
      </c>
      <c r="R11" s="303"/>
      <c r="S11" s="199"/>
    </row>
    <row r="12" spans="1:19" ht="42.75" customHeight="1">
      <c r="A12" s="301">
        <v>5</v>
      </c>
      <c r="B12" s="302" t="s">
        <v>482</v>
      </c>
      <c r="C12" s="303">
        <f t="shared" si="0"/>
        <v>16</v>
      </c>
      <c r="D12" s="300" t="s">
        <v>613</v>
      </c>
      <c r="E12" s="303">
        <v>8</v>
      </c>
      <c r="F12" s="303">
        <f t="shared" si="1"/>
        <v>8</v>
      </c>
      <c r="G12" s="303">
        <v>190</v>
      </c>
      <c r="H12" s="303"/>
      <c r="I12" s="303">
        <v>6</v>
      </c>
      <c r="J12" s="303">
        <v>2</v>
      </c>
      <c r="K12" s="303"/>
      <c r="L12" s="303"/>
      <c r="M12" s="303"/>
      <c r="N12" s="304">
        <v>190</v>
      </c>
      <c r="O12" s="304">
        <v>150</v>
      </c>
      <c r="P12" s="305" t="s">
        <v>613</v>
      </c>
      <c r="Q12" s="303">
        <v>8</v>
      </c>
      <c r="R12" s="303"/>
      <c r="S12" s="199"/>
    </row>
    <row r="13" spans="1:19" ht="42.75" customHeight="1">
      <c r="A13" s="301">
        <v>6</v>
      </c>
      <c r="B13" s="302" t="s">
        <v>483</v>
      </c>
      <c r="C13" s="303">
        <f t="shared" si="0"/>
        <v>2</v>
      </c>
      <c r="D13" s="300" t="s">
        <v>613</v>
      </c>
      <c r="E13" s="303">
        <v>0</v>
      </c>
      <c r="F13" s="303">
        <f t="shared" si="1"/>
        <v>2</v>
      </c>
      <c r="G13" s="303">
        <v>400</v>
      </c>
      <c r="H13" s="303">
        <v>1</v>
      </c>
      <c r="I13" s="303">
        <v>0</v>
      </c>
      <c r="J13" s="303">
        <v>2</v>
      </c>
      <c r="K13" s="303">
        <v>0</v>
      </c>
      <c r="L13" s="303">
        <v>0</v>
      </c>
      <c r="M13" s="303">
        <v>0</v>
      </c>
      <c r="N13" s="304">
        <v>400</v>
      </c>
      <c r="O13" s="304">
        <v>20</v>
      </c>
      <c r="P13" s="305" t="s">
        <v>613</v>
      </c>
      <c r="Q13" s="303">
        <v>0</v>
      </c>
      <c r="R13" s="303">
        <v>2</v>
      </c>
      <c r="S13" s="199"/>
    </row>
    <row r="14" spans="1:19" ht="42.75" customHeight="1">
      <c r="A14" s="301"/>
      <c r="B14" s="306" t="s">
        <v>514</v>
      </c>
      <c r="C14" s="485">
        <v>2</v>
      </c>
      <c r="D14" s="201" t="s">
        <v>613</v>
      </c>
      <c r="E14" s="200"/>
      <c r="F14" s="200">
        <v>2</v>
      </c>
      <c r="G14" s="200">
        <v>400</v>
      </c>
      <c r="H14" s="200"/>
      <c r="I14" s="200"/>
      <c r="J14" s="200">
        <v>2</v>
      </c>
      <c r="K14" s="200"/>
      <c r="L14" s="200"/>
      <c r="M14" s="200"/>
      <c r="N14" s="202">
        <v>400</v>
      </c>
      <c r="O14" s="202"/>
      <c r="P14" s="203" t="s">
        <v>613</v>
      </c>
      <c r="Q14" s="200"/>
      <c r="R14" s="200">
        <v>2</v>
      </c>
      <c r="S14" s="199"/>
    </row>
    <row r="15" spans="1:19" ht="63.75">
      <c r="A15" s="301">
        <v>7</v>
      </c>
      <c r="B15" s="302" t="s">
        <v>524</v>
      </c>
      <c r="C15" s="303">
        <f>E15+F15</f>
        <v>0</v>
      </c>
      <c r="D15" s="300"/>
      <c r="E15" s="303"/>
      <c r="F15" s="303">
        <f>I15+J15+K15</f>
        <v>0</v>
      </c>
      <c r="G15" s="303"/>
      <c r="H15" s="303"/>
      <c r="I15" s="303"/>
      <c r="J15" s="303"/>
      <c r="K15" s="303"/>
      <c r="L15" s="303"/>
      <c r="M15" s="303"/>
      <c r="N15" s="304"/>
      <c r="O15" s="304"/>
      <c r="P15" s="305"/>
      <c r="Q15" s="303"/>
      <c r="R15" s="303"/>
      <c r="S15" s="199"/>
    </row>
    <row r="16" spans="1:19" ht="42.75" customHeight="1">
      <c r="A16" s="301"/>
      <c r="B16" s="302" t="s">
        <v>525</v>
      </c>
      <c r="C16" s="485"/>
      <c r="D16" s="201"/>
      <c r="E16" s="200"/>
      <c r="F16" s="200"/>
      <c r="G16" s="200"/>
      <c r="H16" s="200"/>
      <c r="I16" s="200"/>
      <c r="J16" s="200"/>
      <c r="K16" s="200"/>
      <c r="L16" s="200"/>
      <c r="M16" s="200"/>
      <c r="N16" s="202"/>
      <c r="O16" s="202"/>
      <c r="P16" s="203"/>
      <c r="Q16" s="200"/>
      <c r="R16" s="200"/>
      <c r="S16" s="199"/>
    </row>
    <row r="17" spans="1:19" ht="118.5" customHeight="1">
      <c r="A17" s="301">
        <v>8</v>
      </c>
      <c r="B17" s="306" t="s">
        <v>359</v>
      </c>
      <c r="C17" s="303">
        <f>E17+F17</f>
        <v>0</v>
      </c>
      <c r="D17" s="300" t="s">
        <v>613</v>
      </c>
      <c r="E17" s="303"/>
      <c r="F17" s="303">
        <f>I17+J17+K17</f>
        <v>0</v>
      </c>
      <c r="G17" s="303"/>
      <c r="H17" s="303"/>
      <c r="I17" s="303"/>
      <c r="J17" s="303"/>
      <c r="K17" s="303"/>
      <c r="L17" s="303"/>
      <c r="M17" s="303"/>
      <c r="N17" s="304"/>
      <c r="O17" s="304"/>
      <c r="P17" s="305" t="s">
        <v>613</v>
      </c>
      <c r="Q17" s="303"/>
      <c r="R17" s="303"/>
      <c r="S17" s="199"/>
    </row>
    <row r="18" spans="1:19" ht="38.25">
      <c r="A18" s="301"/>
      <c r="B18" s="302" t="s">
        <v>525</v>
      </c>
      <c r="C18" s="200"/>
      <c r="D18" s="201"/>
      <c r="E18" s="200"/>
      <c r="F18" s="200"/>
      <c r="G18" s="200"/>
      <c r="H18" s="200"/>
      <c r="I18" s="200"/>
      <c r="J18" s="200"/>
      <c r="K18" s="200"/>
      <c r="L18" s="200"/>
      <c r="M18" s="200"/>
      <c r="N18" s="202"/>
      <c r="O18" s="202"/>
      <c r="P18" s="203" t="s">
        <v>613</v>
      </c>
      <c r="Q18" s="200"/>
      <c r="R18" s="200"/>
      <c r="S18" s="199"/>
    </row>
    <row r="19" spans="1:19" ht="32.25" customHeight="1">
      <c r="A19" s="301">
        <v>9</v>
      </c>
      <c r="B19" s="302" t="s">
        <v>484</v>
      </c>
      <c r="C19" s="303">
        <f>E19+F19</f>
        <v>34</v>
      </c>
      <c r="D19" s="303" t="s">
        <v>613</v>
      </c>
      <c r="E19" s="303">
        <v>7</v>
      </c>
      <c r="F19" s="303">
        <f>I19+J19+K19</f>
        <v>27</v>
      </c>
      <c r="G19" s="303">
        <v>685</v>
      </c>
      <c r="H19" s="303">
        <v>10</v>
      </c>
      <c r="I19" s="303">
        <v>26</v>
      </c>
      <c r="J19" s="303">
        <v>1</v>
      </c>
      <c r="K19" s="303"/>
      <c r="L19" s="303"/>
      <c r="M19" s="303"/>
      <c r="N19" s="303">
        <v>685</v>
      </c>
      <c r="O19" s="303">
        <v>883</v>
      </c>
      <c r="P19" s="303"/>
      <c r="Q19" s="303">
        <v>21</v>
      </c>
      <c r="R19" s="303">
        <v>6</v>
      </c>
      <c r="S19" s="199"/>
    </row>
    <row r="20" spans="1:19" ht="52.5" customHeight="1">
      <c r="A20" s="301">
        <v>10</v>
      </c>
      <c r="B20" s="302" t="s">
        <v>485</v>
      </c>
      <c r="C20" s="303">
        <f>IF(C21+C22=E20+F20,(E20+F20),"ОШ!")</f>
        <v>9</v>
      </c>
      <c r="D20" s="305">
        <f>D21+D22</f>
        <v>0</v>
      </c>
      <c r="E20" s="320">
        <f>E21+E22</f>
        <v>4</v>
      </c>
      <c r="F20" s="303">
        <f>IF((F21+F22)=SUM(I20:K20),SUM(I20:K20),"`ОШ!`")</f>
        <v>5</v>
      </c>
      <c r="G20" s="303">
        <f>G21+G22</f>
        <v>75</v>
      </c>
      <c r="H20" s="320">
        <f aca="true" t="shared" si="2" ref="H20:Q20">H21+H22</f>
        <v>2</v>
      </c>
      <c r="I20" s="320">
        <f t="shared" si="2"/>
        <v>4</v>
      </c>
      <c r="J20" s="320">
        <f t="shared" si="2"/>
        <v>1</v>
      </c>
      <c r="K20" s="320">
        <f t="shared" si="2"/>
        <v>0</v>
      </c>
      <c r="L20" s="321">
        <f t="shared" si="2"/>
        <v>1</v>
      </c>
      <c r="M20" s="304">
        <f t="shared" si="2"/>
        <v>0</v>
      </c>
      <c r="N20" s="304">
        <f t="shared" si="2"/>
        <v>75</v>
      </c>
      <c r="O20" s="304">
        <f t="shared" si="2"/>
        <v>90</v>
      </c>
      <c r="P20" s="305" t="s">
        <v>613</v>
      </c>
      <c r="Q20" s="321">
        <f t="shared" si="2"/>
        <v>5</v>
      </c>
      <c r="R20" s="305" t="s">
        <v>613</v>
      </c>
      <c r="S20" s="199"/>
    </row>
    <row r="21" spans="1:19" ht="20.25" customHeight="1">
      <c r="A21" s="308"/>
      <c r="B21" s="309" t="s">
        <v>705</v>
      </c>
      <c r="C21" s="487">
        <v>9</v>
      </c>
      <c r="D21" s="487"/>
      <c r="E21" s="487">
        <v>4</v>
      </c>
      <c r="F21" s="487">
        <v>5</v>
      </c>
      <c r="G21" s="488">
        <v>75</v>
      </c>
      <c r="H21" s="487">
        <v>2</v>
      </c>
      <c r="I21" s="487">
        <v>4</v>
      </c>
      <c r="J21" s="487">
        <v>1</v>
      </c>
      <c r="K21" s="487"/>
      <c r="L21" s="487">
        <v>1</v>
      </c>
      <c r="M21" s="487"/>
      <c r="N21" s="488">
        <v>75</v>
      </c>
      <c r="O21" s="488">
        <v>90</v>
      </c>
      <c r="P21" s="203" t="s">
        <v>138</v>
      </c>
      <c r="Q21" s="487">
        <v>5</v>
      </c>
      <c r="R21" s="203" t="s">
        <v>138</v>
      </c>
      <c r="S21" s="199"/>
    </row>
    <row r="22" spans="1:19" ht="18.75" customHeight="1">
      <c r="A22" s="308"/>
      <c r="B22" s="309" t="s">
        <v>706</v>
      </c>
      <c r="C22" s="487"/>
      <c r="D22" s="487"/>
      <c r="E22" s="487"/>
      <c r="F22" s="487"/>
      <c r="G22" s="488"/>
      <c r="H22" s="487"/>
      <c r="I22" s="487"/>
      <c r="J22" s="487"/>
      <c r="K22" s="487"/>
      <c r="L22" s="487"/>
      <c r="M22" s="487"/>
      <c r="N22" s="488"/>
      <c r="O22" s="488"/>
      <c r="P22" s="203" t="s">
        <v>138</v>
      </c>
      <c r="Q22" s="487"/>
      <c r="R22" s="203" t="s">
        <v>138</v>
      </c>
      <c r="S22" s="199"/>
    </row>
    <row r="23" spans="1:19" ht="25.5">
      <c r="A23" s="308"/>
      <c r="B23" s="309" t="s">
        <v>271</v>
      </c>
      <c r="C23" s="489"/>
      <c r="D23" s="489"/>
      <c r="E23" s="489"/>
      <c r="F23" s="489"/>
      <c r="G23" s="490"/>
      <c r="H23" s="489"/>
      <c r="I23" s="489"/>
      <c r="J23" s="489"/>
      <c r="K23" s="489"/>
      <c r="L23" s="489"/>
      <c r="M23" s="489"/>
      <c r="N23" s="490"/>
      <c r="O23" s="490"/>
      <c r="P23" s="486"/>
      <c r="Q23" s="489"/>
      <c r="R23" s="486"/>
      <c r="S23" s="199"/>
    </row>
    <row r="24" spans="1:19" ht="18.75" customHeight="1">
      <c r="A24" s="308"/>
      <c r="B24" s="309" t="s">
        <v>559</v>
      </c>
      <c r="C24" s="487">
        <v>9</v>
      </c>
      <c r="D24" s="203" t="s">
        <v>138</v>
      </c>
      <c r="E24" s="487">
        <v>4</v>
      </c>
      <c r="F24" s="487">
        <v>5</v>
      </c>
      <c r="G24" s="488">
        <v>75</v>
      </c>
      <c r="H24" s="487">
        <v>2</v>
      </c>
      <c r="I24" s="487">
        <v>4</v>
      </c>
      <c r="J24" s="487">
        <v>1</v>
      </c>
      <c r="K24" s="487"/>
      <c r="L24" s="487">
        <v>1</v>
      </c>
      <c r="M24" s="487"/>
      <c r="N24" s="488">
        <v>75</v>
      </c>
      <c r="O24" s="488">
        <v>90</v>
      </c>
      <c r="P24" s="203" t="s">
        <v>138</v>
      </c>
      <c r="Q24" s="487">
        <v>5</v>
      </c>
      <c r="R24" s="203" t="s">
        <v>138</v>
      </c>
      <c r="S24" s="199"/>
    </row>
    <row r="25" spans="1:19" ht="18.75" customHeight="1">
      <c r="A25" s="308"/>
      <c r="B25" s="309" t="s">
        <v>560</v>
      </c>
      <c r="C25" s="200"/>
      <c r="D25" s="203"/>
      <c r="E25" s="204"/>
      <c r="F25" s="200"/>
      <c r="G25" s="200"/>
      <c r="H25" s="204"/>
      <c r="I25" s="204"/>
      <c r="J25" s="204"/>
      <c r="K25" s="204"/>
      <c r="L25" s="205"/>
      <c r="M25" s="202"/>
      <c r="N25" s="202"/>
      <c r="O25" s="202"/>
      <c r="P25" s="203" t="s">
        <v>138</v>
      </c>
      <c r="Q25" s="205"/>
      <c r="R25" s="203" t="s">
        <v>138</v>
      </c>
      <c r="S25" s="199"/>
    </row>
    <row r="26" spans="1:19" ht="42" customHeight="1">
      <c r="A26" s="301">
        <v>11</v>
      </c>
      <c r="B26" s="302" t="s">
        <v>486</v>
      </c>
      <c r="C26" s="323">
        <f>IF((C27+C29)=SUM(E26:F26),SUM(E26:F26),"`ОШ!`")</f>
        <v>13</v>
      </c>
      <c r="D26" s="318">
        <f>D27+D29</f>
        <v>0</v>
      </c>
      <c r="E26" s="318">
        <f>E27+E29</f>
        <v>3</v>
      </c>
      <c r="F26" s="323">
        <f>IF((F27+F29)=SUM(I26:K26),SUM(I26:K26),"`ОШ!`")</f>
        <v>10</v>
      </c>
      <c r="G26" s="318">
        <f aca="true" t="shared" si="3" ref="G26:O26">G27+G29</f>
        <v>12667</v>
      </c>
      <c r="H26" s="318">
        <f t="shared" si="3"/>
        <v>5</v>
      </c>
      <c r="I26" s="318">
        <f t="shared" si="3"/>
        <v>6</v>
      </c>
      <c r="J26" s="318">
        <f t="shared" si="3"/>
        <v>3</v>
      </c>
      <c r="K26" s="318">
        <f t="shared" si="3"/>
        <v>1</v>
      </c>
      <c r="L26" s="318">
        <f t="shared" si="3"/>
        <v>0</v>
      </c>
      <c r="M26" s="318">
        <f t="shared" si="3"/>
        <v>0</v>
      </c>
      <c r="N26" s="318">
        <f t="shared" si="3"/>
        <v>12667</v>
      </c>
      <c r="O26" s="318">
        <f t="shared" si="3"/>
        <v>21785</v>
      </c>
      <c r="P26" s="305" t="s">
        <v>613</v>
      </c>
      <c r="Q26" s="318">
        <f>Q27+Q29</f>
        <v>3</v>
      </c>
      <c r="R26" s="318">
        <f>R27+R29</f>
        <v>7</v>
      </c>
      <c r="S26" s="199"/>
    </row>
    <row r="27" spans="1:19" ht="16.5" customHeight="1">
      <c r="A27" s="308"/>
      <c r="B27" s="309" t="s">
        <v>705</v>
      </c>
      <c r="C27" s="204">
        <f>'[6]Форма 9'!E35+'[6]Форма 9'!E36</f>
        <v>13</v>
      </c>
      <c r="D27" s="204">
        <f>'[6]Форма 9'!F35+'[6]Форма 9'!F36</f>
        <v>0</v>
      </c>
      <c r="E27" s="204">
        <f>'[6]Форма 9'!G35+'[6]Форма 9'!G36</f>
        <v>3</v>
      </c>
      <c r="F27" s="204">
        <f>'[6]Форма 9'!H35+'[6]Форма 9'!H36</f>
        <v>10</v>
      </c>
      <c r="G27" s="204">
        <f>'[6]Форма 9'!I35+'[6]Форма 9'!I36</f>
        <v>12667</v>
      </c>
      <c r="H27" s="204">
        <f>'[6]Форма 9'!J35+'[6]Форма 9'!J36</f>
        <v>5</v>
      </c>
      <c r="I27" s="204">
        <f>'[6]Форма 9'!K35+'[6]Форма 9'!K36</f>
        <v>6</v>
      </c>
      <c r="J27" s="204">
        <f>'[6]Форма 9'!L35+'[6]Форма 9'!L36</f>
        <v>3</v>
      </c>
      <c r="K27" s="204">
        <f>'[6]Форма 9'!M35+'[6]Форма 9'!M36</f>
        <v>1</v>
      </c>
      <c r="L27" s="204">
        <f>'[6]Форма 9'!N35+'[6]Форма 9'!N36</f>
        <v>0</v>
      </c>
      <c r="M27" s="204">
        <f>'[6]Форма 9'!O35+'[6]Форма 9'!O36</f>
        <v>0</v>
      </c>
      <c r="N27" s="204">
        <f>'[6]Форма 9'!P35+'[6]Форма 9'!P36</f>
        <v>12667</v>
      </c>
      <c r="O27" s="204">
        <f>'[6]Форма 9'!Q35+'[6]Форма 9'!Q36</f>
        <v>21785</v>
      </c>
      <c r="P27" s="204">
        <f>'[6]Форма 9'!R35+'[6]Форма 9'!R36</f>
        <v>0</v>
      </c>
      <c r="Q27" s="204">
        <f>'[6]Форма 9'!S35+'[6]Форма 9'!S36</f>
        <v>3</v>
      </c>
      <c r="R27" s="204">
        <f>'[6]Форма 9'!T35+'[6]Форма 9'!T36</f>
        <v>7</v>
      </c>
      <c r="S27" s="199"/>
    </row>
    <row r="28" spans="1:19" ht="42.75" customHeight="1">
      <c r="A28" s="307"/>
      <c r="B28" s="306" t="s">
        <v>514</v>
      </c>
      <c r="C28" s="204">
        <f>'[6]Форма 9'!E35</f>
        <v>3</v>
      </c>
      <c r="D28" s="204">
        <f>'[6]Форма 9'!F35</f>
        <v>0</v>
      </c>
      <c r="E28" s="204">
        <f>'[6]Форма 9'!G35</f>
        <v>0</v>
      </c>
      <c r="F28" s="204">
        <f>'[6]Форма 9'!H35</f>
        <v>3</v>
      </c>
      <c r="G28" s="204">
        <f>'[6]Форма 9'!I35</f>
        <v>4033</v>
      </c>
      <c r="H28" s="204">
        <f>'[6]Форма 9'!J35</f>
        <v>1</v>
      </c>
      <c r="I28" s="204">
        <f>'[6]Форма 9'!K35</f>
        <v>2</v>
      </c>
      <c r="J28" s="204">
        <f>'[6]Форма 9'!L35</f>
        <v>1</v>
      </c>
      <c r="K28" s="204">
        <f>'[6]Форма 9'!M35</f>
        <v>0</v>
      </c>
      <c r="L28" s="204">
        <f>'[6]Форма 9'!N35</f>
        <v>0</v>
      </c>
      <c r="M28" s="204">
        <f>'[6]Форма 9'!O35</f>
        <v>0</v>
      </c>
      <c r="N28" s="204">
        <f>'[6]Форма 9'!P35</f>
        <v>4033</v>
      </c>
      <c r="O28" s="204">
        <f>'[6]Форма 9'!Q35</f>
        <v>1060</v>
      </c>
      <c r="P28" s="204">
        <f>'[6]Форма 9'!R35</f>
        <v>0</v>
      </c>
      <c r="Q28" s="204">
        <f>'[6]Форма 9'!S35</f>
        <v>1</v>
      </c>
      <c r="R28" s="204">
        <f>'[6]Форма 9'!T35</f>
        <v>2</v>
      </c>
      <c r="S28" s="199"/>
    </row>
    <row r="29" spans="1:19" ht="18" customHeight="1">
      <c r="A29" s="308"/>
      <c r="B29" s="309" t="s">
        <v>706</v>
      </c>
      <c r="C29" s="204">
        <f>'[6]Форма 9'!E37+'[6]Форма 9'!E38</f>
        <v>0</v>
      </c>
      <c r="D29" s="204">
        <f>'[6]Форма 9'!F37+'[6]Форма 9'!F38</f>
        <v>0</v>
      </c>
      <c r="E29" s="204">
        <f>'[6]Форма 9'!G37+'[6]Форма 9'!G38</f>
        <v>0</v>
      </c>
      <c r="F29" s="204">
        <f>'[6]Форма 9'!H37+'[6]Форма 9'!H38</f>
        <v>0</v>
      </c>
      <c r="G29" s="204">
        <f>'[6]Форма 9'!I37+'[6]Форма 9'!I38</f>
        <v>0</v>
      </c>
      <c r="H29" s="204">
        <f>'[6]Форма 9'!J37+'[6]Форма 9'!J38</f>
        <v>0</v>
      </c>
      <c r="I29" s="204">
        <f>'[6]Форма 9'!K37+'[6]Форма 9'!K38</f>
        <v>0</v>
      </c>
      <c r="J29" s="204">
        <f>'[6]Форма 9'!L37+'[6]Форма 9'!L38</f>
        <v>0</v>
      </c>
      <c r="K29" s="204">
        <f>'[6]Форма 9'!M37+'[6]Форма 9'!M38</f>
        <v>0</v>
      </c>
      <c r="L29" s="204">
        <f>'[6]Форма 9'!N37+'[6]Форма 9'!N38</f>
        <v>0</v>
      </c>
      <c r="M29" s="204">
        <f>'[6]Форма 9'!O37+'[6]Форма 9'!O38</f>
        <v>0</v>
      </c>
      <c r="N29" s="204">
        <f>'[6]Форма 9'!P37+'[6]Форма 9'!P38</f>
        <v>0</v>
      </c>
      <c r="O29" s="204">
        <f>'[6]Форма 9'!Q37+'[6]Форма 9'!Q38</f>
        <v>0</v>
      </c>
      <c r="P29" s="204">
        <f>'[6]Форма 9'!R37+'[6]Форма 9'!R38</f>
        <v>0</v>
      </c>
      <c r="Q29" s="204">
        <f>'[6]Форма 9'!S37+'[6]Форма 9'!S38</f>
        <v>0</v>
      </c>
      <c r="R29" s="204">
        <f>'[6]Форма 9'!T37+'[6]Форма 9'!T38</f>
        <v>0</v>
      </c>
      <c r="S29" s="199"/>
    </row>
    <row r="30" spans="1:19" ht="39.75" customHeight="1">
      <c r="A30" s="308"/>
      <c r="B30" s="306" t="s">
        <v>514</v>
      </c>
      <c r="C30" s="204">
        <f>'[6]Форма 9'!E37</f>
        <v>0</v>
      </c>
      <c r="D30" s="204">
        <f>'[6]Форма 9'!F37</f>
        <v>0</v>
      </c>
      <c r="E30" s="204">
        <f>'[6]Форма 9'!G37</f>
        <v>0</v>
      </c>
      <c r="F30" s="204">
        <f>'[6]Форма 9'!H37</f>
        <v>0</v>
      </c>
      <c r="G30" s="204">
        <f>'[6]Форма 9'!I37</f>
        <v>0</v>
      </c>
      <c r="H30" s="204">
        <f>'[6]Форма 9'!J37</f>
        <v>0</v>
      </c>
      <c r="I30" s="204">
        <f>'[6]Форма 9'!K37</f>
        <v>0</v>
      </c>
      <c r="J30" s="204">
        <f>'[6]Форма 9'!L37</f>
        <v>0</v>
      </c>
      <c r="K30" s="204">
        <f>'[6]Форма 9'!M37</f>
        <v>0</v>
      </c>
      <c r="L30" s="204">
        <f>'[6]Форма 9'!N37</f>
        <v>0</v>
      </c>
      <c r="M30" s="204">
        <f>'[6]Форма 9'!O37</f>
        <v>0</v>
      </c>
      <c r="N30" s="204">
        <f>'[6]Форма 9'!P37</f>
        <v>0</v>
      </c>
      <c r="O30" s="204">
        <f>'[6]Форма 9'!Q37</f>
        <v>0</v>
      </c>
      <c r="P30" s="204">
        <f>'[6]Форма 9'!R37</f>
        <v>0</v>
      </c>
      <c r="Q30" s="204">
        <f>'[6]Форма 9'!S37</f>
        <v>0</v>
      </c>
      <c r="R30" s="204">
        <f>'[6]Форма 9'!T37</f>
        <v>0</v>
      </c>
      <c r="S30" s="199"/>
    </row>
    <row r="31" spans="1:19" ht="25.5">
      <c r="A31" s="308"/>
      <c r="B31" s="306" t="s">
        <v>791</v>
      </c>
      <c r="C31" s="491"/>
      <c r="D31" s="486"/>
      <c r="E31" s="492"/>
      <c r="F31" s="492"/>
      <c r="G31" s="485"/>
      <c r="H31" s="492"/>
      <c r="I31" s="492"/>
      <c r="J31" s="492"/>
      <c r="K31" s="492"/>
      <c r="L31" s="493"/>
      <c r="M31" s="494"/>
      <c r="N31" s="494"/>
      <c r="O31" s="494"/>
      <c r="P31" s="486"/>
      <c r="Q31" s="493"/>
      <c r="R31" s="493"/>
      <c r="S31" s="442"/>
    </row>
    <row r="32" spans="1:19" ht="12.75">
      <c r="A32" s="308"/>
      <c r="B32" s="306" t="s">
        <v>559</v>
      </c>
      <c r="C32" s="492">
        <f>E32+F32</f>
        <v>4</v>
      </c>
      <c r="D32" s="492"/>
      <c r="E32" s="492">
        <v>1</v>
      </c>
      <c r="F32" s="492">
        <f>I32+J32+K32</f>
        <v>3</v>
      </c>
      <c r="G32" s="492">
        <v>685</v>
      </c>
      <c r="H32" s="492"/>
      <c r="I32" s="492">
        <v>3</v>
      </c>
      <c r="J32" s="492"/>
      <c r="K32" s="492"/>
      <c r="L32" s="492"/>
      <c r="M32" s="492"/>
      <c r="N32" s="492">
        <v>685</v>
      </c>
      <c r="O32" s="492">
        <v>685</v>
      </c>
      <c r="P32" s="486" t="s">
        <v>138</v>
      </c>
      <c r="Q32" s="492">
        <v>2</v>
      </c>
      <c r="R32" s="492">
        <v>1</v>
      </c>
      <c r="S32" s="199"/>
    </row>
    <row r="33" spans="1:19" ht="12.75">
      <c r="A33" s="308"/>
      <c r="B33" s="306" t="s">
        <v>560</v>
      </c>
      <c r="C33" s="492">
        <f>E33+F33</f>
        <v>6</v>
      </c>
      <c r="D33" s="492"/>
      <c r="E33" s="492"/>
      <c r="F33" s="492">
        <f>I33+J33+K33</f>
        <v>6</v>
      </c>
      <c r="G33" s="492">
        <v>11882</v>
      </c>
      <c r="H33" s="492"/>
      <c r="I33" s="492">
        <v>3</v>
      </c>
      <c r="J33" s="492">
        <v>3</v>
      </c>
      <c r="K33" s="492"/>
      <c r="L33" s="492"/>
      <c r="M33" s="492"/>
      <c r="N33" s="492">
        <v>11882</v>
      </c>
      <c r="O33" s="492">
        <v>332</v>
      </c>
      <c r="P33" s="486" t="s">
        <v>138</v>
      </c>
      <c r="Q33" s="492">
        <v>1</v>
      </c>
      <c r="R33" s="492">
        <v>5</v>
      </c>
      <c r="S33" s="199"/>
    </row>
    <row r="34" spans="1:19" ht="94.5" customHeight="1">
      <c r="A34" s="301">
        <v>12</v>
      </c>
      <c r="B34" s="302" t="s">
        <v>361</v>
      </c>
      <c r="C34" s="323">
        <f>IF((C35+C36)=SUM(E34:F34),SUM(E34:F34),"`ОШ!`")</f>
        <v>0</v>
      </c>
      <c r="D34" s="318">
        <f>D35+D36</f>
        <v>0</v>
      </c>
      <c r="E34" s="318">
        <f>E35+E36</f>
        <v>0</v>
      </c>
      <c r="F34" s="323">
        <f>IF((F35+F36)=SUM(I34:K34),SUM(I34:K34),"`ОШ!`")</f>
        <v>0</v>
      </c>
      <c r="G34" s="318">
        <f aca="true" t="shared" si="4" ref="G34:O34">G35+G36</f>
        <v>0</v>
      </c>
      <c r="H34" s="318">
        <f t="shared" si="4"/>
        <v>0</v>
      </c>
      <c r="I34" s="318">
        <f t="shared" si="4"/>
        <v>0</v>
      </c>
      <c r="J34" s="318">
        <f t="shared" si="4"/>
        <v>0</v>
      </c>
      <c r="K34" s="318">
        <f t="shared" si="4"/>
        <v>0</v>
      </c>
      <c r="L34" s="318">
        <f t="shared" si="4"/>
        <v>0</v>
      </c>
      <c r="M34" s="318">
        <f t="shared" si="4"/>
        <v>0</v>
      </c>
      <c r="N34" s="318">
        <f t="shared" si="4"/>
        <v>0</v>
      </c>
      <c r="O34" s="318">
        <f t="shared" si="4"/>
        <v>0</v>
      </c>
      <c r="P34" s="305" t="s">
        <v>613</v>
      </c>
      <c r="Q34" s="318">
        <f>Q35+Q36</f>
        <v>0</v>
      </c>
      <c r="R34" s="318">
        <f>R35+R36</f>
        <v>0</v>
      </c>
      <c r="S34" s="199"/>
    </row>
    <row r="35" spans="1:19" ht="18" customHeight="1">
      <c r="A35" s="308"/>
      <c r="B35" s="309" t="s">
        <v>705</v>
      </c>
      <c r="C35" s="204"/>
      <c r="D35" s="203"/>
      <c r="E35" s="204"/>
      <c r="F35" s="204"/>
      <c r="G35" s="200"/>
      <c r="H35" s="204"/>
      <c r="I35" s="204"/>
      <c r="J35" s="204"/>
      <c r="K35" s="204"/>
      <c r="L35" s="205"/>
      <c r="M35" s="202"/>
      <c r="N35" s="202"/>
      <c r="O35" s="202"/>
      <c r="P35" s="203" t="s">
        <v>613</v>
      </c>
      <c r="Q35" s="205"/>
      <c r="R35" s="205"/>
      <c r="S35" s="199"/>
    </row>
    <row r="36" spans="1:19" ht="18" customHeight="1">
      <c r="A36" s="308"/>
      <c r="B36" s="309" t="s">
        <v>706</v>
      </c>
      <c r="C36" s="204"/>
      <c r="D36" s="203"/>
      <c r="E36" s="204"/>
      <c r="F36" s="204"/>
      <c r="G36" s="200"/>
      <c r="H36" s="204"/>
      <c r="I36" s="204"/>
      <c r="J36" s="204"/>
      <c r="K36" s="204"/>
      <c r="L36" s="205"/>
      <c r="M36" s="202"/>
      <c r="N36" s="202"/>
      <c r="O36" s="202"/>
      <c r="P36" s="203" t="s">
        <v>613</v>
      </c>
      <c r="Q36" s="205"/>
      <c r="R36" s="205"/>
      <c r="S36" s="199"/>
    </row>
    <row r="37" spans="1:19" ht="66.75" customHeight="1">
      <c r="A37" s="301">
        <v>13</v>
      </c>
      <c r="B37" s="302" t="s">
        <v>360</v>
      </c>
      <c r="C37" s="320">
        <f>E37+F37</f>
        <v>0</v>
      </c>
      <c r="D37" s="305"/>
      <c r="E37" s="320"/>
      <c r="F37" s="320">
        <f>I37+J37+K37</f>
        <v>0</v>
      </c>
      <c r="G37" s="303"/>
      <c r="H37" s="320"/>
      <c r="I37" s="320"/>
      <c r="J37" s="320"/>
      <c r="K37" s="320"/>
      <c r="L37" s="321"/>
      <c r="M37" s="304"/>
      <c r="N37" s="304"/>
      <c r="O37" s="304"/>
      <c r="P37" s="305" t="s">
        <v>613</v>
      </c>
      <c r="Q37" s="321"/>
      <c r="R37" s="321"/>
      <c r="S37" s="199"/>
    </row>
    <row r="38" spans="1:19" ht="102">
      <c r="A38" s="301">
        <v>14</v>
      </c>
      <c r="B38" s="302" t="s">
        <v>515</v>
      </c>
      <c r="C38" s="323">
        <f>IF(AND((C39+C41)=SUM(E38:F38),(C39+C41)=(C44+C46+C47)),SUM(E38:F38),"`ОШ!`")</f>
        <v>0</v>
      </c>
      <c r="D38" s="318">
        <f>D39+D41</f>
        <v>0</v>
      </c>
      <c r="E38" s="318">
        <f>E39+E41</f>
        <v>0</v>
      </c>
      <c r="F38" s="323">
        <f>IF(AND((F39+F41)=SUM(I38:K38),(F39+F41)=(F44+F46+F47)),SUM(I38:K38),"`ОШ!`")</f>
        <v>0</v>
      </c>
      <c r="G38" s="318">
        <f aca="true" t="shared" si="5" ref="G38:O38">G39+G41</f>
        <v>0</v>
      </c>
      <c r="H38" s="318">
        <f t="shared" si="5"/>
        <v>0</v>
      </c>
      <c r="I38" s="318">
        <f t="shared" si="5"/>
        <v>0</v>
      </c>
      <c r="J38" s="318">
        <f t="shared" si="5"/>
        <v>0</v>
      </c>
      <c r="K38" s="318">
        <f t="shared" si="5"/>
        <v>0</v>
      </c>
      <c r="L38" s="318">
        <f t="shared" si="5"/>
        <v>0</v>
      </c>
      <c r="M38" s="318">
        <f t="shared" si="5"/>
        <v>0</v>
      </c>
      <c r="N38" s="318">
        <f t="shared" si="5"/>
        <v>0</v>
      </c>
      <c r="O38" s="318">
        <f t="shared" si="5"/>
        <v>0</v>
      </c>
      <c r="P38" s="305" t="s">
        <v>613</v>
      </c>
      <c r="Q38" s="318">
        <f>Q39+Q41</f>
        <v>0</v>
      </c>
      <c r="R38" s="318">
        <f>R39+R41</f>
        <v>0</v>
      </c>
      <c r="S38" s="199"/>
    </row>
    <row r="39" spans="1:19" ht="20.25" customHeight="1">
      <c r="A39" s="308"/>
      <c r="B39" s="309" t="s">
        <v>705</v>
      </c>
      <c r="C39" s="204"/>
      <c r="D39" s="203"/>
      <c r="E39" s="204"/>
      <c r="F39" s="204"/>
      <c r="G39" s="200"/>
      <c r="H39" s="204"/>
      <c r="I39" s="204"/>
      <c r="J39" s="204"/>
      <c r="K39" s="204"/>
      <c r="L39" s="205"/>
      <c r="M39" s="202"/>
      <c r="N39" s="202"/>
      <c r="O39" s="202"/>
      <c r="P39" s="203" t="s">
        <v>613</v>
      </c>
      <c r="Q39" s="205"/>
      <c r="R39" s="205"/>
      <c r="S39" s="199"/>
    </row>
    <row r="40" spans="1:19" ht="41.25" customHeight="1">
      <c r="A40" s="307"/>
      <c r="B40" s="306" t="s">
        <v>514</v>
      </c>
      <c r="C40" s="204"/>
      <c r="D40" s="203"/>
      <c r="E40" s="204"/>
      <c r="F40" s="204"/>
      <c r="G40" s="200"/>
      <c r="H40" s="204"/>
      <c r="I40" s="204"/>
      <c r="J40" s="204"/>
      <c r="K40" s="204"/>
      <c r="L40" s="205"/>
      <c r="M40" s="202"/>
      <c r="N40" s="202"/>
      <c r="O40" s="202"/>
      <c r="P40" s="203" t="s">
        <v>613</v>
      </c>
      <c r="Q40" s="205"/>
      <c r="R40" s="205"/>
      <c r="S40" s="199"/>
    </row>
    <row r="41" spans="1:19" ht="19.5" customHeight="1">
      <c r="A41" s="308"/>
      <c r="B41" s="309" t="s">
        <v>706</v>
      </c>
      <c r="C41" s="204"/>
      <c r="D41" s="203"/>
      <c r="E41" s="204"/>
      <c r="F41" s="204"/>
      <c r="G41" s="200"/>
      <c r="H41" s="204"/>
      <c r="I41" s="204"/>
      <c r="J41" s="204"/>
      <c r="K41" s="204"/>
      <c r="L41" s="205"/>
      <c r="M41" s="202"/>
      <c r="N41" s="202"/>
      <c r="O41" s="202"/>
      <c r="P41" s="203" t="s">
        <v>613</v>
      </c>
      <c r="Q41" s="205"/>
      <c r="R41" s="205"/>
      <c r="S41" s="199"/>
    </row>
    <row r="42" spans="1:19" ht="37.5" customHeight="1">
      <c r="A42" s="308"/>
      <c r="B42" s="306" t="s">
        <v>514</v>
      </c>
      <c r="C42" s="204"/>
      <c r="D42" s="203"/>
      <c r="E42" s="204"/>
      <c r="F42" s="204"/>
      <c r="G42" s="200"/>
      <c r="H42" s="204"/>
      <c r="I42" s="204"/>
      <c r="J42" s="204"/>
      <c r="K42" s="204"/>
      <c r="L42" s="205"/>
      <c r="M42" s="202"/>
      <c r="N42" s="202"/>
      <c r="O42" s="202"/>
      <c r="P42" s="203" t="s">
        <v>613</v>
      </c>
      <c r="Q42" s="205"/>
      <c r="R42" s="205"/>
      <c r="S42" s="199"/>
    </row>
    <row r="43" spans="1:19" ht="27" customHeight="1">
      <c r="A43" s="308"/>
      <c r="B43" s="306" t="s">
        <v>487</v>
      </c>
      <c r="C43" s="204"/>
      <c r="D43" s="203"/>
      <c r="E43" s="204"/>
      <c r="F43" s="204"/>
      <c r="G43" s="200"/>
      <c r="H43" s="204"/>
      <c r="I43" s="204"/>
      <c r="J43" s="204"/>
      <c r="K43" s="204"/>
      <c r="L43" s="205"/>
      <c r="M43" s="202"/>
      <c r="N43" s="202"/>
      <c r="O43" s="202"/>
      <c r="P43" s="203" t="s">
        <v>613</v>
      </c>
      <c r="Q43" s="205"/>
      <c r="R43" s="205"/>
      <c r="S43" s="199"/>
    </row>
    <row r="44" spans="1:19" ht="15.75" customHeight="1">
      <c r="A44" s="308"/>
      <c r="B44" s="306" t="s">
        <v>488</v>
      </c>
      <c r="C44" s="204"/>
      <c r="D44" s="203"/>
      <c r="E44" s="204"/>
      <c r="F44" s="204"/>
      <c r="G44" s="200"/>
      <c r="H44" s="204"/>
      <c r="I44" s="204"/>
      <c r="J44" s="204"/>
      <c r="K44" s="204"/>
      <c r="L44" s="205"/>
      <c r="M44" s="202"/>
      <c r="N44" s="202"/>
      <c r="O44" s="202"/>
      <c r="P44" s="203" t="s">
        <v>613</v>
      </c>
      <c r="Q44" s="205"/>
      <c r="R44" s="205"/>
      <c r="S44" s="199"/>
    </row>
    <row r="45" spans="1:19" ht="15.75" customHeight="1">
      <c r="A45" s="308"/>
      <c r="B45" s="306" t="s">
        <v>362</v>
      </c>
      <c r="C45" s="204"/>
      <c r="D45" s="203"/>
      <c r="E45" s="204"/>
      <c r="F45" s="204"/>
      <c r="G45" s="200"/>
      <c r="H45" s="204"/>
      <c r="I45" s="204"/>
      <c r="J45" s="204"/>
      <c r="K45" s="204"/>
      <c r="L45" s="205"/>
      <c r="M45" s="202"/>
      <c r="N45" s="202"/>
      <c r="O45" s="202"/>
      <c r="P45" s="203" t="s">
        <v>613</v>
      </c>
      <c r="Q45" s="205"/>
      <c r="R45" s="205"/>
      <c r="S45" s="199"/>
    </row>
    <row r="46" spans="1:19" ht="15.75" customHeight="1">
      <c r="A46" s="308"/>
      <c r="B46" s="306" t="s">
        <v>489</v>
      </c>
      <c r="C46" s="204"/>
      <c r="D46" s="203"/>
      <c r="E46" s="204"/>
      <c r="F46" s="204"/>
      <c r="G46" s="200"/>
      <c r="H46" s="204"/>
      <c r="I46" s="204"/>
      <c r="J46" s="204"/>
      <c r="K46" s="204"/>
      <c r="L46" s="205"/>
      <c r="M46" s="202"/>
      <c r="N46" s="202"/>
      <c r="O46" s="202"/>
      <c r="P46" s="203" t="s">
        <v>613</v>
      </c>
      <c r="Q46" s="205"/>
      <c r="R46" s="205"/>
      <c r="S46" s="199"/>
    </row>
    <row r="47" spans="1:19" ht="15.75" customHeight="1">
      <c r="A47" s="308"/>
      <c r="B47" s="306" t="s">
        <v>490</v>
      </c>
      <c r="C47" s="204"/>
      <c r="D47" s="203"/>
      <c r="E47" s="204"/>
      <c r="F47" s="204"/>
      <c r="G47" s="200"/>
      <c r="H47" s="204"/>
      <c r="I47" s="204"/>
      <c r="J47" s="204"/>
      <c r="K47" s="204"/>
      <c r="L47" s="205"/>
      <c r="M47" s="202"/>
      <c r="N47" s="202"/>
      <c r="O47" s="202"/>
      <c r="P47" s="203" t="s">
        <v>613</v>
      </c>
      <c r="Q47" s="205"/>
      <c r="R47" s="205"/>
      <c r="S47" s="199"/>
    </row>
    <row r="48" spans="1:19" ht="38.25">
      <c r="A48" s="301">
        <v>15</v>
      </c>
      <c r="B48" s="302" t="s">
        <v>491</v>
      </c>
      <c r="C48" s="323">
        <f>IF((C49+C51)=SUM(E48:F48),SUM(E48:F48),"`ОШ!`")</f>
        <v>4</v>
      </c>
      <c r="D48" s="303">
        <f>D49+D51</f>
        <v>0</v>
      </c>
      <c r="E48" s="303">
        <f>E49+E51</f>
        <v>0</v>
      </c>
      <c r="F48" s="323">
        <f>IF((F49+F51)=SUM(I48:K48),SUM(I48:K48),"`ОШ!`")</f>
        <v>4</v>
      </c>
      <c r="G48" s="303">
        <f aca="true" t="shared" si="6" ref="G48:O48">G49+G51</f>
        <v>720</v>
      </c>
      <c r="H48" s="303">
        <f t="shared" si="6"/>
        <v>0</v>
      </c>
      <c r="I48" s="303">
        <f t="shared" si="6"/>
        <v>2</v>
      </c>
      <c r="J48" s="303">
        <f t="shared" si="6"/>
        <v>2</v>
      </c>
      <c r="K48" s="303">
        <f t="shared" si="6"/>
        <v>0</v>
      </c>
      <c r="L48" s="303">
        <f t="shared" si="6"/>
        <v>0</v>
      </c>
      <c r="M48" s="303">
        <f t="shared" si="6"/>
        <v>0</v>
      </c>
      <c r="N48" s="303">
        <f t="shared" si="6"/>
        <v>720</v>
      </c>
      <c r="O48" s="303">
        <f t="shared" si="6"/>
        <v>120</v>
      </c>
      <c r="P48" s="305" t="s">
        <v>613</v>
      </c>
      <c r="Q48" s="303">
        <f>Q49+Q51</f>
        <v>1</v>
      </c>
      <c r="R48" s="303">
        <f>R49+R51</f>
        <v>3</v>
      </c>
      <c r="S48" s="199"/>
    </row>
    <row r="49" spans="1:19" ht="12.75">
      <c r="A49" s="308"/>
      <c r="B49" s="309" t="s">
        <v>705</v>
      </c>
      <c r="C49" s="200">
        <f>'[6]Форма 9'!E58+'[6]Форма 9'!E59</f>
        <v>3</v>
      </c>
      <c r="D49" s="200">
        <f>'[6]Форма 9'!F58+'[6]Форма 9'!F59</f>
        <v>0</v>
      </c>
      <c r="E49" s="200">
        <f>'[6]Форма 9'!G58+'[6]Форма 9'!G59</f>
        <v>0</v>
      </c>
      <c r="F49" s="200">
        <f>'[6]Форма 9'!H58+'[6]Форма 9'!H59</f>
        <v>3</v>
      </c>
      <c r="G49" s="200">
        <f>'[6]Форма 9'!I58+'[6]Форма 9'!I59</f>
        <v>420</v>
      </c>
      <c r="H49" s="200">
        <f>'[6]Форма 9'!J58+'[6]Форма 9'!J59</f>
        <v>0</v>
      </c>
      <c r="I49" s="200">
        <f>'[6]Форма 9'!K58+'[6]Форма 9'!K59</f>
        <v>2</v>
      </c>
      <c r="J49" s="200">
        <f>'[6]Форма 9'!L58+'[6]Форма 9'!L59</f>
        <v>1</v>
      </c>
      <c r="K49" s="200">
        <f>'[6]Форма 9'!M58+'[6]Форма 9'!M59</f>
        <v>0</v>
      </c>
      <c r="L49" s="200">
        <f>'[6]Форма 9'!N58+'[6]Форма 9'!N59</f>
        <v>0</v>
      </c>
      <c r="M49" s="200">
        <f>'[6]Форма 9'!O58+'[6]Форма 9'!O59</f>
        <v>0</v>
      </c>
      <c r="N49" s="200">
        <f>'[6]Форма 9'!P58+'[6]Форма 9'!P59</f>
        <v>420</v>
      </c>
      <c r="O49" s="200">
        <f>'[6]Форма 9'!Q58+'[6]Форма 9'!Q59</f>
        <v>120</v>
      </c>
      <c r="P49" s="203" t="s">
        <v>613</v>
      </c>
      <c r="Q49" s="200">
        <f>'[6]Форма 9'!S58+'[6]Форма 9'!S59</f>
        <v>1</v>
      </c>
      <c r="R49" s="200">
        <f>'[6]Форма 9'!T58+'[6]Форма 9'!T59</f>
        <v>2</v>
      </c>
      <c r="S49" s="199"/>
    </row>
    <row r="50" spans="1:19" ht="39.75" customHeight="1">
      <c r="A50" s="307"/>
      <c r="B50" s="306" t="s">
        <v>514</v>
      </c>
      <c r="C50" s="200">
        <f>'[6]Форма 9'!E58</f>
        <v>0</v>
      </c>
      <c r="D50" s="200">
        <f>'[6]Форма 9'!F58</f>
        <v>0</v>
      </c>
      <c r="E50" s="200">
        <f>'[6]Форма 9'!G58</f>
        <v>0</v>
      </c>
      <c r="F50" s="200">
        <f>'[6]Форма 9'!H58</f>
        <v>0</v>
      </c>
      <c r="G50" s="200">
        <f>'[6]Форма 9'!I58</f>
        <v>0</v>
      </c>
      <c r="H50" s="200">
        <f>'[6]Форма 9'!J58</f>
        <v>0</v>
      </c>
      <c r="I50" s="200">
        <f>'[6]Форма 9'!K58</f>
        <v>0</v>
      </c>
      <c r="J50" s="200">
        <f>'[6]Форма 9'!L58</f>
        <v>0</v>
      </c>
      <c r="K50" s="200">
        <f>'[6]Форма 9'!M58</f>
        <v>0</v>
      </c>
      <c r="L50" s="200">
        <f>'[6]Форма 9'!N58</f>
        <v>0</v>
      </c>
      <c r="M50" s="200">
        <f>'[6]Форма 9'!O58</f>
        <v>0</v>
      </c>
      <c r="N50" s="200">
        <f>'[6]Форма 9'!P58</f>
        <v>0</v>
      </c>
      <c r="O50" s="200">
        <f>'[6]Форма 9'!Q58</f>
        <v>0</v>
      </c>
      <c r="P50" s="203" t="s">
        <v>613</v>
      </c>
      <c r="Q50" s="200">
        <f>'[6]Форма 9'!S58</f>
        <v>0</v>
      </c>
      <c r="R50" s="200">
        <f>'[6]Форма 9'!T58</f>
        <v>0</v>
      </c>
      <c r="S50" s="199"/>
    </row>
    <row r="51" spans="1:19" ht="12.75">
      <c r="A51" s="308"/>
      <c r="B51" s="309" t="s">
        <v>706</v>
      </c>
      <c r="C51" s="200">
        <f>'[6]Форма 9'!E60</f>
        <v>1</v>
      </c>
      <c r="D51" s="200">
        <f>'[6]Форма 9'!F60</f>
        <v>0</v>
      </c>
      <c r="E51" s="200">
        <f>'[6]Форма 9'!G60</f>
        <v>0</v>
      </c>
      <c r="F51" s="200">
        <f>'[6]Форма 9'!H60</f>
        <v>1</v>
      </c>
      <c r="G51" s="200">
        <f>'[6]Форма 9'!I60</f>
        <v>300</v>
      </c>
      <c r="H51" s="200">
        <f>'[6]Форма 9'!J60</f>
        <v>0</v>
      </c>
      <c r="I51" s="200">
        <f>'[6]Форма 9'!K60</f>
        <v>0</v>
      </c>
      <c r="J51" s="200">
        <f>'[6]Форма 9'!L60</f>
        <v>1</v>
      </c>
      <c r="K51" s="200">
        <f>'[6]Форма 9'!M60</f>
        <v>0</v>
      </c>
      <c r="L51" s="200">
        <f>'[6]Форма 9'!N60</f>
        <v>0</v>
      </c>
      <c r="M51" s="200">
        <f>'[6]Форма 9'!O60</f>
        <v>0</v>
      </c>
      <c r="N51" s="200">
        <f>'[6]Форма 9'!P60</f>
        <v>300</v>
      </c>
      <c r="O51" s="200">
        <f>'[6]Форма 9'!Q60</f>
        <v>0</v>
      </c>
      <c r="P51" s="203" t="s">
        <v>613</v>
      </c>
      <c r="Q51" s="200">
        <f>'[6]Форма 9'!S60</f>
        <v>0</v>
      </c>
      <c r="R51" s="200">
        <f>'[6]Форма 9'!T60</f>
        <v>1</v>
      </c>
      <c r="S51" s="199"/>
    </row>
    <row r="52" spans="1:19" ht="48" customHeight="1">
      <c r="A52" s="301">
        <v>16</v>
      </c>
      <c r="B52" s="302" t="s">
        <v>492</v>
      </c>
      <c r="C52" s="323">
        <f>E52+F52</f>
        <v>1</v>
      </c>
      <c r="D52" s="323" t="s">
        <v>613</v>
      </c>
      <c r="E52" s="323"/>
      <c r="F52" s="323">
        <f>I52+J52+K52</f>
        <v>1</v>
      </c>
      <c r="G52" s="323">
        <v>2</v>
      </c>
      <c r="H52" s="323"/>
      <c r="I52" s="323">
        <v>1</v>
      </c>
      <c r="J52" s="323"/>
      <c r="K52" s="323"/>
      <c r="L52" s="323"/>
      <c r="M52" s="323"/>
      <c r="N52" s="323">
        <v>2</v>
      </c>
      <c r="O52" s="323">
        <v>2</v>
      </c>
      <c r="P52" s="323">
        <v>1</v>
      </c>
      <c r="Q52" s="323"/>
      <c r="R52" s="323"/>
      <c r="S52" s="199"/>
    </row>
    <row r="53" spans="1:19" ht="63.75">
      <c r="A53" s="301">
        <v>17</v>
      </c>
      <c r="B53" s="302" t="s">
        <v>272</v>
      </c>
      <c r="C53" s="323">
        <f>E53+F53</f>
        <v>2</v>
      </c>
      <c r="D53" s="323" t="s">
        <v>613</v>
      </c>
      <c r="E53" s="323"/>
      <c r="F53" s="323">
        <f>I53+J53+K53</f>
        <v>2</v>
      </c>
      <c r="G53" s="323">
        <v>40</v>
      </c>
      <c r="H53" s="323">
        <v>1</v>
      </c>
      <c r="I53" s="323">
        <v>2</v>
      </c>
      <c r="J53" s="323"/>
      <c r="K53" s="323"/>
      <c r="L53" s="323"/>
      <c r="M53" s="323"/>
      <c r="N53" s="323">
        <v>40</v>
      </c>
      <c r="O53" s="323">
        <v>90</v>
      </c>
      <c r="P53" s="323" t="s">
        <v>613</v>
      </c>
      <c r="Q53" s="323">
        <v>2</v>
      </c>
      <c r="R53" s="323"/>
      <c r="S53" s="199"/>
    </row>
    <row r="54" spans="1:19" ht="71.25" customHeight="1">
      <c r="A54" s="301">
        <v>18</v>
      </c>
      <c r="B54" s="302" t="s">
        <v>273</v>
      </c>
      <c r="C54" s="323">
        <f>E54+F54</f>
        <v>0</v>
      </c>
      <c r="D54" s="323" t="s">
        <v>613</v>
      </c>
      <c r="E54" s="323"/>
      <c r="F54" s="323">
        <f>I54+J54+K54</f>
        <v>0</v>
      </c>
      <c r="G54" s="323"/>
      <c r="H54" s="323"/>
      <c r="I54" s="323"/>
      <c r="J54" s="323"/>
      <c r="K54" s="323"/>
      <c r="L54" s="323"/>
      <c r="M54" s="323"/>
      <c r="N54" s="323"/>
      <c r="O54" s="323"/>
      <c r="P54" s="323" t="s">
        <v>613</v>
      </c>
      <c r="Q54" s="323"/>
      <c r="R54" s="323"/>
      <c r="S54" s="199"/>
    </row>
    <row r="55" spans="1:19" ht="51">
      <c r="A55" s="301">
        <v>19</v>
      </c>
      <c r="B55" s="302" t="s">
        <v>274</v>
      </c>
      <c r="C55" s="323">
        <f>E55+F55</f>
        <v>2</v>
      </c>
      <c r="D55" s="323" t="s">
        <v>613</v>
      </c>
      <c r="E55" s="323"/>
      <c r="F55" s="323">
        <f>I55+J55+K55</f>
        <v>2</v>
      </c>
      <c r="G55" s="323">
        <v>40</v>
      </c>
      <c r="H55" s="323"/>
      <c r="I55" s="323">
        <v>2</v>
      </c>
      <c r="J55" s="323"/>
      <c r="K55" s="323"/>
      <c r="L55" s="323"/>
      <c r="M55" s="323"/>
      <c r="N55" s="323">
        <v>40</v>
      </c>
      <c r="O55" s="323">
        <v>40</v>
      </c>
      <c r="P55" s="323" t="s">
        <v>613</v>
      </c>
      <c r="Q55" s="323">
        <v>2</v>
      </c>
      <c r="R55" s="323"/>
      <c r="S55" s="199"/>
    </row>
    <row r="56" spans="1:20" ht="76.5" customHeight="1">
      <c r="A56" s="301">
        <v>20</v>
      </c>
      <c r="B56" s="302" t="s">
        <v>493</v>
      </c>
      <c r="C56" s="323">
        <f>IF((C57+C59+C61+C62)=SUM(E56:F56),SUM(E56:F56),"`ОШ!`")</f>
        <v>0</v>
      </c>
      <c r="D56" s="318">
        <f>D57+D59+D61+D62</f>
        <v>0</v>
      </c>
      <c r="E56" s="318">
        <f>E57+E59+E61+E62</f>
        <v>0</v>
      </c>
      <c r="F56" s="323">
        <f>IF((F57+F59+F61+F62)=SUM(I56:K56),SUM(I56:K56),"`ОШ!`")</f>
        <v>0</v>
      </c>
      <c r="G56" s="318">
        <f>G57+G59+G61+G62</f>
        <v>0</v>
      </c>
      <c r="H56" s="318">
        <f aca="true" t="shared" si="7" ref="H56:R56">H57+H59+H61+H62</f>
        <v>0</v>
      </c>
      <c r="I56" s="318">
        <f t="shared" si="7"/>
        <v>0</v>
      </c>
      <c r="J56" s="318">
        <f t="shared" si="7"/>
        <v>0</v>
      </c>
      <c r="K56" s="318">
        <f t="shared" si="7"/>
        <v>0</v>
      </c>
      <c r="L56" s="318">
        <f t="shared" si="7"/>
        <v>0</v>
      </c>
      <c r="M56" s="318">
        <f t="shared" si="7"/>
        <v>0</v>
      </c>
      <c r="N56" s="318">
        <f t="shared" si="7"/>
        <v>0</v>
      </c>
      <c r="O56" s="318">
        <f t="shared" si="7"/>
        <v>0</v>
      </c>
      <c r="P56" s="318">
        <f t="shared" si="7"/>
        <v>0</v>
      </c>
      <c r="Q56" s="318">
        <f t="shared" si="7"/>
        <v>0</v>
      </c>
      <c r="R56" s="318">
        <f t="shared" si="7"/>
        <v>0</v>
      </c>
      <c r="S56" s="199"/>
      <c r="T56" s="199"/>
    </row>
    <row r="57" spans="1:19" ht="14.25" customHeight="1">
      <c r="A57" s="308"/>
      <c r="B57" s="309" t="s">
        <v>705</v>
      </c>
      <c r="C57" s="200"/>
      <c r="D57" s="203"/>
      <c r="E57" s="204"/>
      <c r="F57" s="204"/>
      <c r="G57" s="200"/>
      <c r="H57" s="204"/>
      <c r="I57" s="204"/>
      <c r="J57" s="204"/>
      <c r="K57" s="204"/>
      <c r="L57" s="205"/>
      <c r="M57" s="202"/>
      <c r="N57" s="202"/>
      <c r="O57" s="202"/>
      <c r="P57" s="203"/>
      <c r="Q57" s="205"/>
      <c r="R57" s="205"/>
      <c r="S57" s="199"/>
    </row>
    <row r="58" spans="1:19" ht="42" customHeight="1">
      <c r="A58" s="301"/>
      <c r="B58" s="306" t="s">
        <v>514</v>
      </c>
      <c r="C58" s="200"/>
      <c r="D58" s="203"/>
      <c r="E58" s="204"/>
      <c r="F58" s="204"/>
      <c r="G58" s="200"/>
      <c r="H58" s="204"/>
      <c r="I58" s="204"/>
      <c r="J58" s="204"/>
      <c r="K58" s="204"/>
      <c r="L58" s="205"/>
      <c r="M58" s="202"/>
      <c r="N58" s="202"/>
      <c r="O58" s="202"/>
      <c r="P58" s="203"/>
      <c r="Q58" s="205"/>
      <c r="R58" s="205"/>
      <c r="S58" s="199"/>
    </row>
    <row r="59" spans="1:19" ht="14.25" customHeight="1">
      <c r="A59" s="308"/>
      <c r="B59" s="309" t="s">
        <v>706</v>
      </c>
      <c r="C59" s="200"/>
      <c r="D59" s="203"/>
      <c r="E59" s="204"/>
      <c r="F59" s="204"/>
      <c r="G59" s="200"/>
      <c r="H59" s="204"/>
      <c r="I59" s="204"/>
      <c r="J59" s="204"/>
      <c r="K59" s="204"/>
      <c r="L59" s="205"/>
      <c r="M59" s="202"/>
      <c r="N59" s="202"/>
      <c r="O59" s="202"/>
      <c r="P59" s="203"/>
      <c r="Q59" s="205"/>
      <c r="R59" s="205"/>
      <c r="S59" s="199"/>
    </row>
    <row r="60" spans="1:19" ht="42" customHeight="1">
      <c r="A60" s="301"/>
      <c r="B60" s="306" t="s">
        <v>514</v>
      </c>
      <c r="C60" s="200"/>
      <c r="D60" s="203"/>
      <c r="E60" s="204"/>
      <c r="F60" s="204"/>
      <c r="G60" s="200"/>
      <c r="H60" s="204"/>
      <c r="I60" s="204"/>
      <c r="J60" s="204"/>
      <c r="K60" s="204"/>
      <c r="L60" s="205"/>
      <c r="M60" s="202"/>
      <c r="N60" s="202"/>
      <c r="O60" s="202"/>
      <c r="P60" s="203"/>
      <c r="Q60" s="205"/>
      <c r="R60" s="205"/>
      <c r="S60" s="199"/>
    </row>
    <row r="61" spans="1:19" ht="15.75" customHeight="1">
      <c r="A61" s="308"/>
      <c r="B61" s="309" t="s">
        <v>494</v>
      </c>
      <c r="C61" s="200"/>
      <c r="D61" s="203"/>
      <c r="E61" s="204"/>
      <c r="F61" s="204"/>
      <c r="G61" s="200"/>
      <c r="H61" s="204"/>
      <c r="I61" s="204"/>
      <c r="J61" s="204"/>
      <c r="K61" s="204"/>
      <c r="L61" s="205"/>
      <c r="M61" s="202"/>
      <c r="N61" s="202"/>
      <c r="O61" s="202"/>
      <c r="P61" s="203"/>
      <c r="Q61" s="205"/>
      <c r="R61" s="205"/>
      <c r="S61" s="199"/>
    </row>
    <row r="62" spans="1:19" ht="13.5" customHeight="1">
      <c r="A62" s="308"/>
      <c r="B62" s="309" t="s">
        <v>495</v>
      </c>
      <c r="C62" s="200"/>
      <c r="D62" s="203"/>
      <c r="E62" s="204"/>
      <c r="F62" s="204"/>
      <c r="G62" s="200"/>
      <c r="H62" s="204"/>
      <c r="I62" s="204"/>
      <c r="J62" s="204"/>
      <c r="K62" s="204"/>
      <c r="L62" s="205"/>
      <c r="M62" s="202"/>
      <c r="N62" s="202"/>
      <c r="O62" s="202"/>
      <c r="P62" s="203"/>
      <c r="Q62" s="205"/>
      <c r="R62" s="205"/>
      <c r="S62" s="199"/>
    </row>
    <row r="63" spans="1:19" ht="96.75" customHeight="1">
      <c r="A63" s="301">
        <v>21</v>
      </c>
      <c r="B63" s="302" t="s">
        <v>496</v>
      </c>
      <c r="C63" s="323">
        <f>IF(AND(C69+C68+C66+C64=SUM(E63:F63),SUM(E63:F63)=SUM(C71:C78)),SUM(C71:C78),"`ОШ!`")</f>
        <v>2</v>
      </c>
      <c r="D63" s="303">
        <f>IF((D71+D72+D73+D76=D64+D66+D68+D69),SUM(D64+D66+D68+D69),"`ОШ`")</f>
        <v>0</v>
      </c>
      <c r="E63" s="303">
        <f>IF((E71+E72+E73+E74+E75+E76+E78=E64+E66+E68+E69),SUM(E64+E66+E68+E69),"`ОШ`")</f>
        <v>0</v>
      </c>
      <c r="F63" s="323">
        <f>IF(AND(F69+F68+F66+F64=SUM(F71:F78),I63+J63+K63=SUM(F71:F78)),SUM(F71:F78),"`ОШ!`")</f>
        <v>2</v>
      </c>
      <c r="G63" s="303">
        <f>IF((G71+G72+G73+G74+G75+G76+G78=G64+G66+G68+G69),SUM(G64+G66+G68+G69),"`ОШ`")</f>
        <v>600</v>
      </c>
      <c r="H63" s="303">
        <f aca="true" t="shared" si="8" ref="H63:O63">IF((H71+H72+H73+H74+H75+H76+H78=H64+H66+H68+H69),SUM(H64+H66+H68+H69),"`ОШ`")</f>
        <v>0</v>
      </c>
      <c r="I63" s="303">
        <f t="shared" si="8"/>
        <v>0</v>
      </c>
      <c r="J63" s="303">
        <f t="shared" si="8"/>
        <v>0</v>
      </c>
      <c r="K63" s="303">
        <f t="shared" si="8"/>
        <v>2</v>
      </c>
      <c r="L63" s="303">
        <f t="shared" si="8"/>
        <v>1</v>
      </c>
      <c r="M63" s="303">
        <f t="shared" si="8"/>
        <v>0</v>
      </c>
      <c r="N63" s="303">
        <f t="shared" si="8"/>
        <v>600</v>
      </c>
      <c r="O63" s="303">
        <f t="shared" si="8"/>
        <v>0</v>
      </c>
      <c r="P63" s="305" t="s">
        <v>613</v>
      </c>
      <c r="Q63" s="303">
        <f>IF((Q71+Q72+Q73+Q74+Q75+Q76+Q78=Q64+Q66+Q68+Q69),SUM(Q64+Q66+Q68+Q69),"`ОШ`")</f>
        <v>0</v>
      </c>
      <c r="R63" s="303">
        <f>IF((R71+R72+R73+R74+R75+R76+R78=R64+R66+R68+R69),SUM(R64+R66+R68+R69),"`ОШ`")</f>
        <v>2</v>
      </c>
      <c r="S63" s="199"/>
    </row>
    <row r="64" spans="1:19" ht="17.25" customHeight="1">
      <c r="A64" s="308"/>
      <c r="B64" s="309" t="s">
        <v>705</v>
      </c>
      <c r="C64" s="200">
        <f>'[6]Форма 9'!E73+'[6]Форма 9'!E74+'[6]Форма 9'!E77+'[6]Форма 9'!E78+'[6]Форма 9'!E81+'[6]Форма 9'!E82+'[6]Форма 9'!E86+'[6]Форма 9'!E87+'[6]Форма 9'!E90+'[6]Форма 9'!E91</f>
        <v>2</v>
      </c>
      <c r="D64" s="200">
        <f>'[6]Форма 9'!F73+'[6]Форма 9'!F74+'[6]Форма 9'!F77+'[6]Форма 9'!F78+'[6]Форма 9'!F81+'[6]Форма 9'!F82+'[6]Форма 9'!F86+'[6]Форма 9'!F87+'[6]Форма 9'!F90+'[6]Форма 9'!F91</f>
        <v>0</v>
      </c>
      <c r="E64" s="200">
        <f>'[6]Форма 9'!G73+'[6]Форма 9'!G74+'[6]Форма 9'!G77+'[6]Форма 9'!G78+'[6]Форма 9'!G81+'[6]Форма 9'!G82+'[6]Форма 9'!G86+'[6]Форма 9'!G87+'[6]Форма 9'!G90+'[6]Форма 9'!G91</f>
        <v>0</v>
      </c>
      <c r="F64" s="200">
        <f>'[6]Форма 9'!H73+'[6]Форма 9'!H74+'[6]Форма 9'!H77+'[6]Форма 9'!H78+'[6]Форма 9'!H81+'[6]Форма 9'!H82+'[6]Форма 9'!H86+'[6]Форма 9'!H87+'[6]Форма 9'!H90+'[6]Форма 9'!H91</f>
        <v>2</v>
      </c>
      <c r="G64" s="200">
        <f>'[6]Форма 9'!I73+'[6]Форма 9'!I74+'[6]Форма 9'!I77+'[6]Форма 9'!I78+'[6]Форма 9'!I81+'[6]Форма 9'!I82+'[6]Форма 9'!I86+'[6]Форма 9'!I87+'[6]Форма 9'!I90+'[6]Форма 9'!I91</f>
        <v>600</v>
      </c>
      <c r="H64" s="200">
        <f>'[6]Форма 9'!J73+'[6]Форма 9'!J74+'[6]Форма 9'!J77+'[6]Форма 9'!J78+'[6]Форма 9'!J81+'[6]Форма 9'!J82+'[6]Форма 9'!J86+'[6]Форма 9'!J87+'[6]Форма 9'!J90+'[6]Форма 9'!J91</f>
        <v>0</v>
      </c>
      <c r="I64" s="200">
        <f>'[6]Форма 9'!K73+'[6]Форма 9'!K74+'[6]Форма 9'!K77+'[6]Форма 9'!K78+'[6]Форма 9'!K81+'[6]Форма 9'!K82+'[6]Форма 9'!K86+'[6]Форма 9'!K87+'[6]Форма 9'!K90+'[6]Форма 9'!K91</f>
        <v>0</v>
      </c>
      <c r="J64" s="200">
        <f>'[6]Форма 9'!L73+'[6]Форма 9'!L74+'[6]Форма 9'!L77+'[6]Форма 9'!L78+'[6]Форма 9'!L81+'[6]Форма 9'!L82+'[6]Форма 9'!L86+'[6]Форма 9'!L87+'[6]Форма 9'!L90+'[6]Форма 9'!L91</f>
        <v>0</v>
      </c>
      <c r="K64" s="200">
        <f>'[6]Форма 9'!M73+'[6]Форма 9'!M74+'[6]Форма 9'!M77+'[6]Форма 9'!M78+'[6]Форма 9'!M81+'[6]Форма 9'!M82+'[6]Форма 9'!M86+'[6]Форма 9'!M87+'[6]Форма 9'!M90+'[6]Форма 9'!M91</f>
        <v>2</v>
      </c>
      <c r="L64" s="200">
        <f>'[6]Форма 9'!N73+'[6]Форма 9'!N74+'[6]Форма 9'!N77+'[6]Форма 9'!N78+'[6]Форма 9'!N81+'[6]Форма 9'!N82+'[6]Форма 9'!N86+'[6]Форма 9'!N87+'[6]Форма 9'!N90+'[6]Форма 9'!N91</f>
        <v>1</v>
      </c>
      <c r="M64" s="200">
        <f>'[6]Форма 9'!O73+'[6]Форма 9'!O74+'[6]Форма 9'!O77+'[6]Форма 9'!O78+'[6]Форма 9'!O81+'[6]Форма 9'!O82+'[6]Форма 9'!O86+'[6]Форма 9'!O87+'[6]Форма 9'!O90+'[6]Форма 9'!O91</f>
        <v>0</v>
      </c>
      <c r="N64" s="200">
        <f>'[6]Форма 9'!P73+'[6]Форма 9'!P74+'[6]Форма 9'!P77+'[6]Форма 9'!P78+'[6]Форма 9'!P81+'[6]Форма 9'!P82+'[6]Форма 9'!P86+'[6]Форма 9'!P87+'[6]Форма 9'!P90+'[6]Форма 9'!P91</f>
        <v>600</v>
      </c>
      <c r="O64" s="200">
        <f>'[6]Форма 9'!Q73+'[6]Форма 9'!Q74+'[6]Форма 9'!Q77+'[6]Форма 9'!Q78+'[6]Форма 9'!Q81+'[6]Форма 9'!Q82+'[6]Форма 9'!Q86+'[6]Форма 9'!Q87+'[6]Форма 9'!Q90+'[6]Форма 9'!Q91</f>
        <v>0</v>
      </c>
      <c r="P64" s="200">
        <f>'[6]Форма 9'!R73+'[6]Форма 9'!R74+'[6]Форма 9'!R77+'[6]Форма 9'!R78+'[6]Форма 9'!R81+'[6]Форма 9'!R82+'[6]Форма 9'!R86+'[6]Форма 9'!R87+'[6]Форма 9'!R90+'[6]Форма 9'!R91</f>
        <v>0</v>
      </c>
      <c r="Q64" s="200">
        <f>'[6]Форма 9'!S73+'[6]Форма 9'!S74+'[6]Форма 9'!S77+'[6]Форма 9'!S78+'[6]Форма 9'!S81+'[6]Форма 9'!S82+'[6]Форма 9'!S86+'[6]Форма 9'!S87+'[6]Форма 9'!S90+'[6]Форма 9'!S91</f>
        <v>0</v>
      </c>
      <c r="R64" s="200">
        <f>'[6]Форма 9'!T73+'[6]Форма 9'!T74+'[6]Форма 9'!T77+'[6]Форма 9'!T78+'[6]Форма 9'!T81+'[6]Форма 9'!T82+'[6]Форма 9'!T86+'[6]Форма 9'!T87+'[6]Форма 9'!T90+'[6]Форма 9'!T91</f>
        <v>2</v>
      </c>
      <c r="S64" s="199"/>
    </row>
    <row r="65" spans="1:19" ht="42" customHeight="1">
      <c r="A65" s="307"/>
      <c r="B65" s="306" t="s">
        <v>514</v>
      </c>
      <c r="C65" s="200">
        <f>'[6]Форма 9'!E73+'[6]Форма 9'!E77+'[6]Форма 9'!E81+'[6]Форма 9'!E86+'[6]Форма 9'!E90</f>
        <v>2</v>
      </c>
      <c r="D65" s="200">
        <f>'[6]Форма 9'!F73+'[6]Форма 9'!F77+'[6]Форма 9'!F81+'[6]Форма 9'!F86+'[6]Форма 9'!F90</f>
        <v>0</v>
      </c>
      <c r="E65" s="200">
        <f>'[6]Форма 9'!G73+'[6]Форма 9'!G77+'[6]Форма 9'!G81+'[6]Форма 9'!G86+'[6]Форма 9'!G90</f>
        <v>0</v>
      </c>
      <c r="F65" s="200">
        <f>'[6]Форма 9'!H73+'[6]Форма 9'!H77+'[6]Форма 9'!H81+'[6]Форма 9'!H86+'[6]Форма 9'!H90</f>
        <v>2</v>
      </c>
      <c r="G65" s="200">
        <f>'[6]Форма 9'!I73+'[6]Форма 9'!I77+'[6]Форма 9'!I81+'[6]Форма 9'!I86+'[6]Форма 9'!I90</f>
        <v>600</v>
      </c>
      <c r="H65" s="200">
        <f>'[6]Форма 9'!J73+'[6]Форма 9'!J77+'[6]Форма 9'!J81+'[6]Форма 9'!J86+'[6]Форма 9'!J90</f>
        <v>0</v>
      </c>
      <c r="I65" s="200">
        <f>'[6]Форма 9'!K73+'[6]Форма 9'!K77+'[6]Форма 9'!K81+'[6]Форма 9'!K86+'[6]Форма 9'!K90</f>
        <v>0</v>
      </c>
      <c r="J65" s="200">
        <f>'[6]Форма 9'!L73+'[6]Форма 9'!L77+'[6]Форма 9'!L81+'[6]Форма 9'!L86+'[6]Форма 9'!L90</f>
        <v>0</v>
      </c>
      <c r="K65" s="200">
        <f>'[6]Форма 9'!M73+'[6]Форма 9'!M77+'[6]Форма 9'!M81+'[6]Форма 9'!M86+'[6]Форма 9'!M90</f>
        <v>2</v>
      </c>
      <c r="L65" s="200">
        <f>'[6]Форма 9'!N73+'[6]Форма 9'!N77+'[6]Форма 9'!N81+'[6]Форма 9'!N86+'[6]Форма 9'!N90</f>
        <v>1</v>
      </c>
      <c r="M65" s="200">
        <f>'[6]Форма 9'!O73+'[6]Форма 9'!O77+'[6]Форма 9'!O81+'[6]Форма 9'!O86+'[6]Форма 9'!O90</f>
        <v>0</v>
      </c>
      <c r="N65" s="200">
        <f>'[6]Форма 9'!P73+'[6]Форма 9'!P77+'[6]Форма 9'!P81+'[6]Форма 9'!P86+'[6]Форма 9'!P90</f>
        <v>600</v>
      </c>
      <c r="O65" s="200">
        <f>'[6]Форма 9'!Q73+'[6]Форма 9'!Q77+'[6]Форма 9'!Q81+'[6]Форма 9'!Q86+'[6]Форма 9'!Q90</f>
        <v>0</v>
      </c>
      <c r="P65" s="200">
        <f>'[6]Форма 9'!R73+'[6]Форма 9'!R77+'[6]Форма 9'!R81+'[6]Форма 9'!R86+'[6]Форма 9'!R90</f>
        <v>0</v>
      </c>
      <c r="Q65" s="200">
        <f>'[6]Форма 9'!S73+'[6]Форма 9'!S77+'[6]Форма 9'!S81+'[6]Форма 9'!S86+'[6]Форма 9'!S90</f>
        <v>0</v>
      </c>
      <c r="R65" s="200">
        <f>'[6]Форма 9'!T73+'[6]Форма 9'!T77+'[6]Форма 9'!T81+'[6]Форма 9'!T86+'[6]Форма 9'!T90</f>
        <v>2</v>
      </c>
      <c r="S65" s="199"/>
    </row>
    <row r="66" spans="1:19" ht="18.75" customHeight="1">
      <c r="A66" s="308"/>
      <c r="B66" s="309" t="s">
        <v>706</v>
      </c>
      <c r="C66" s="200">
        <f>'[6]Форма 9'!E75+'[6]Форма 9'!E76+'[6]Форма 9'!E79+'[6]Форма 9'!E80+'[6]Форма 9'!E83+'[6]Форма 9'!E84+'[6]Форма 9'!E88+'[6]Форма 9'!E89+'[6]Форма 9'!E92+'[6]Форма 9'!E93</f>
        <v>0</v>
      </c>
      <c r="D66" s="200">
        <f>'[6]Форма 9'!F75+'[6]Форма 9'!F76+'[6]Форма 9'!F79+'[6]Форма 9'!F80+'[6]Форма 9'!F83+'[6]Форма 9'!F84+'[6]Форма 9'!F88+'[6]Форма 9'!F89+'[6]Форма 9'!F92+'[6]Форма 9'!F93</f>
        <v>0</v>
      </c>
      <c r="E66" s="200">
        <f>'[6]Форма 9'!G75+'[6]Форма 9'!G76+'[6]Форма 9'!G79+'[6]Форма 9'!G80+'[6]Форма 9'!G83+'[6]Форма 9'!G84+'[6]Форма 9'!G88+'[6]Форма 9'!G89+'[6]Форма 9'!G92+'[6]Форма 9'!G93</f>
        <v>0</v>
      </c>
      <c r="F66" s="200">
        <f>'[6]Форма 9'!H75+'[6]Форма 9'!H76+'[6]Форма 9'!H79+'[6]Форма 9'!H80+'[6]Форма 9'!H83+'[6]Форма 9'!H84+'[6]Форма 9'!H88+'[6]Форма 9'!H89+'[6]Форма 9'!H92+'[6]Форма 9'!H93</f>
        <v>0</v>
      </c>
      <c r="G66" s="200">
        <f>'[6]Форма 9'!I75+'[6]Форма 9'!I76+'[6]Форма 9'!I79+'[6]Форма 9'!I80+'[6]Форма 9'!I83+'[6]Форма 9'!I84+'[6]Форма 9'!I88+'[6]Форма 9'!I89+'[6]Форма 9'!I92+'[6]Форма 9'!I93</f>
        <v>0</v>
      </c>
      <c r="H66" s="200">
        <f>'[6]Форма 9'!J75+'[6]Форма 9'!J76+'[6]Форма 9'!J79+'[6]Форма 9'!J80+'[6]Форма 9'!J83+'[6]Форма 9'!J84+'[6]Форма 9'!J88+'[6]Форма 9'!J89+'[6]Форма 9'!J92+'[6]Форма 9'!J93</f>
        <v>0</v>
      </c>
      <c r="I66" s="200">
        <f>'[6]Форма 9'!K75+'[6]Форма 9'!K76+'[6]Форма 9'!K79+'[6]Форма 9'!K80+'[6]Форма 9'!K83+'[6]Форма 9'!K84+'[6]Форма 9'!K88+'[6]Форма 9'!K89+'[6]Форма 9'!K92+'[6]Форма 9'!K93</f>
        <v>0</v>
      </c>
      <c r="J66" s="200">
        <f>'[6]Форма 9'!L75+'[6]Форма 9'!L76+'[6]Форма 9'!L79+'[6]Форма 9'!L80+'[6]Форма 9'!L83+'[6]Форма 9'!L84+'[6]Форма 9'!L88+'[6]Форма 9'!L89+'[6]Форма 9'!L92+'[6]Форма 9'!L93</f>
        <v>0</v>
      </c>
      <c r="K66" s="200">
        <f>'[6]Форма 9'!M75+'[6]Форма 9'!M76+'[6]Форма 9'!M79+'[6]Форма 9'!M80+'[6]Форма 9'!M83+'[6]Форма 9'!M84+'[6]Форма 9'!M88+'[6]Форма 9'!M89+'[6]Форма 9'!M92+'[6]Форма 9'!M93</f>
        <v>0</v>
      </c>
      <c r="L66" s="200">
        <f>'[6]Форма 9'!N75+'[6]Форма 9'!N76+'[6]Форма 9'!N79+'[6]Форма 9'!N80+'[6]Форма 9'!N83+'[6]Форма 9'!N84+'[6]Форма 9'!N88+'[6]Форма 9'!N89+'[6]Форма 9'!N92+'[6]Форма 9'!N93</f>
        <v>0</v>
      </c>
      <c r="M66" s="200">
        <f>'[6]Форма 9'!O75+'[6]Форма 9'!O76+'[6]Форма 9'!O79+'[6]Форма 9'!O80+'[6]Форма 9'!O83+'[6]Форма 9'!O84+'[6]Форма 9'!O88+'[6]Форма 9'!O89+'[6]Форма 9'!O92+'[6]Форма 9'!O93</f>
        <v>0</v>
      </c>
      <c r="N66" s="200">
        <f>'[6]Форма 9'!P75+'[6]Форма 9'!P76+'[6]Форма 9'!P79+'[6]Форма 9'!P80+'[6]Форма 9'!P83+'[6]Форма 9'!P84+'[6]Форма 9'!P88+'[6]Форма 9'!P89+'[6]Форма 9'!P92+'[6]Форма 9'!P93</f>
        <v>0</v>
      </c>
      <c r="O66" s="200">
        <f>'[6]Форма 9'!Q75+'[6]Форма 9'!Q76+'[6]Форма 9'!Q79+'[6]Форма 9'!Q80+'[6]Форма 9'!Q83+'[6]Форма 9'!Q84+'[6]Форма 9'!Q88+'[6]Форма 9'!Q89+'[6]Форма 9'!Q92+'[6]Форма 9'!Q93</f>
        <v>0</v>
      </c>
      <c r="P66" s="200">
        <f>'[6]Форма 9'!R75+'[6]Форма 9'!R76+'[6]Форма 9'!R79+'[6]Форма 9'!R80+'[6]Форма 9'!R83+'[6]Форма 9'!R84+'[6]Форма 9'!R88+'[6]Форма 9'!R89+'[6]Форма 9'!R92+'[6]Форма 9'!R93</f>
        <v>0</v>
      </c>
      <c r="Q66" s="200">
        <f>'[6]Форма 9'!S75+'[6]Форма 9'!S76+'[6]Форма 9'!S79+'[6]Форма 9'!S80+'[6]Форма 9'!S83+'[6]Форма 9'!S84+'[6]Форма 9'!S88+'[6]Форма 9'!S89+'[6]Форма 9'!S92+'[6]Форма 9'!S93</f>
        <v>0</v>
      </c>
      <c r="R66" s="200">
        <f>'[6]Форма 9'!T75+'[6]Форма 9'!T76+'[6]Форма 9'!T79+'[6]Форма 9'!T80+'[6]Форма 9'!T83+'[6]Форма 9'!T84+'[6]Форма 9'!T88+'[6]Форма 9'!T89+'[6]Форма 9'!T92+'[6]Форма 9'!T93</f>
        <v>0</v>
      </c>
      <c r="S66" s="199"/>
    </row>
    <row r="67" spans="1:19" ht="39.75" customHeight="1">
      <c r="A67" s="308"/>
      <c r="B67" s="306" t="s">
        <v>514</v>
      </c>
      <c r="C67" s="200">
        <f>'[6]Форма 9'!E75+'[6]Форма 9'!E79+'[6]Форма 9'!E83+'[6]Форма 9'!E88+'[6]Форма 9'!E92</f>
        <v>0</v>
      </c>
      <c r="D67" s="200">
        <f>'[6]Форма 9'!F75+'[6]Форма 9'!F79+'[6]Форма 9'!F83+'[6]Форма 9'!F88+'[6]Форма 9'!F92</f>
        <v>0</v>
      </c>
      <c r="E67" s="200">
        <f>'[6]Форма 9'!G75+'[6]Форма 9'!G79+'[6]Форма 9'!G83+'[6]Форма 9'!G88+'[6]Форма 9'!G92</f>
        <v>0</v>
      </c>
      <c r="F67" s="200">
        <f>'[6]Форма 9'!H75+'[6]Форма 9'!H79+'[6]Форма 9'!H83+'[6]Форма 9'!H88+'[6]Форма 9'!H92</f>
        <v>0</v>
      </c>
      <c r="G67" s="200">
        <f>'[6]Форма 9'!I75+'[6]Форма 9'!I79+'[6]Форма 9'!I83+'[6]Форма 9'!I88+'[6]Форма 9'!I92</f>
        <v>0</v>
      </c>
      <c r="H67" s="200">
        <f>'[6]Форма 9'!J75+'[6]Форма 9'!J79+'[6]Форма 9'!J83+'[6]Форма 9'!J88+'[6]Форма 9'!J92</f>
        <v>0</v>
      </c>
      <c r="I67" s="200">
        <f>'[6]Форма 9'!K75+'[6]Форма 9'!K79+'[6]Форма 9'!K83+'[6]Форма 9'!K88+'[6]Форма 9'!K92</f>
        <v>0</v>
      </c>
      <c r="J67" s="200">
        <f>'[6]Форма 9'!L75+'[6]Форма 9'!L79+'[6]Форма 9'!L83+'[6]Форма 9'!L88+'[6]Форма 9'!L92</f>
        <v>0</v>
      </c>
      <c r="K67" s="200">
        <f>'[6]Форма 9'!M75+'[6]Форма 9'!M79+'[6]Форма 9'!M83+'[6]Форма 9'!M88+'[6]Форма 9'!M92</f>
        <v>0</v>
      </c>
      <c r="L67" s="200">
        <f>'[6]Форма 9'!N75+'[6]Форма 9'!N79+'[6]Форма 9'!N83+'[6]Форма 9'!N88+'[6]Форма 9'!N92</f>
        <v>0</v>
      </c>
      <c r="M67" s="200">
        <f>'[6]Форма 9'!O75+'[6]Форма 9'!O79+'[6]Форма 9'!O83+'[6]Форма 9'!O88+'[6]Форма 9'!O92</f>
        <v>0</v>
      </c>
      <c r="N67" s="200">
        <f>'[6]Форма 9'!P75+'[6]Форма 9'!P79+'[6]Форма 9'!P83+'[6]Форма 9'!P88+'[6]Форма 9'!P92</f>
        <v>0</v>
      </c>
      <c r="O67" s="200">
        <f>'[6]Форма 9'!Q75+'[6]Форма 9'!Q79+'[6]Форма 9'!Q83+'[6]Форма 9'!Q88+'[6]Форма 9'!Q92</f>
        <v>0</v>
      </c>
      <c r="P67" s="200">
        <f>'[6]Форма 9'!R75+'[6]Форма 9'!R79+'[6]Форма 9'!R83+'[6]Форма 9'!R88+'[6]Форма 9'!R92</f>
        <v>0</v>
      </c>
      <c r="Q67" s="200">
        <f>'[6]Форма 9'!S75+'[6]Форма 9'!S79+'[6]Форма 9'!S83+'[6]Форма 9'!S88+'[6]Форма 9'!S92</f>
        <v>0</v>
      </c>
      <c r="R67" s="200">
        <f>'[6]Форма 9'!T75+'[6]Форма 9'!T79+'[6]Форма 9'!T83+'[6]Форма 9'!T88+'[6]Форма 9'!T92</f>
        <v>0</v>
      </c>
      <c r="S67" s="199"/>
    </row>
    <row r="68" spans="1:19" ht="17.25" customHeight="1">
      <c r="A68" s="308"/>
      <c r="B68" s="309" t="s">
        <v>494</v>
      </c>
      <c r="C68" s="200">
        <f>'[6]Форма 9'!E85</f>
        <v>0</v>
      </c>
      <c r="D68" s="200">
        <f>'[6]Форма 9'!F85</f>
        <v>0</v>
      </c>
      <c r="E68" s="200">
        <f>'[6]Форма 9'!G85</f>
        <v>0</v>
      </c>
      <c r="F68" s="200">
        <f>'[6]Форма 9'!H85</f>
        <v>0</v>
      </c>
      <c r="G68" s="200">
        <f>'[6]Форма 9'!I85</f>
        <v>0</v>
      </c>
      <c r="H68" s="200">
        <f>'[6]Форма 9'!J85</f>
        <v>0</v>
      </c>
      <c r="I68" s="200">
        <f>'[6]Форма 9'!K85</f>
        <v>0</v>
      </c>
      <c r="J68" s="200">
        <f>'[6]Форма 9'!L85</f>
        <v>0</v>
      </c>
      <c r="K68" s="200">
        <f>'[6]Форма 9'!M85</f>
        <v>0</v>
      </c>
      <c r="L68" s="200">
        <f>'[6]Форма 9'!N85</f>
        <v>0</v>
      </c>
      <c r="M68" s="200">
        <f>'[6]Форма 9'!O85</f>
        <v>0</v>
      </c>
      <c r="N68" s="200">
        <f>'[6]Форма 9'!P85</f>
        <v>0</v>
      </c>
      <c r="O68" s="200">
        <f>'[6]Форма 9'!Q85</f>
        <v>0</v>
      </c>
      <c r="P68" s="200">
        <f>'[6]Форма 9'!R85</f>
        <v>0</v>
      </c>
      <c r="Q68" s="200">
        <f>'[6]Форма 9'!S85</f>
        <v>0</v>
      </c>
      <c r="R68" s="200">
        <f>'[6]Форма 9'!T85</f>
        <v>0</v>
      </c>
      <c r="S68" s="199"/>
    </row>
    <row r="69" spans="1:19" ht="18" customHeight="1">
      <c r="A69" s="308"/>
      <c r="B69" s="309" t="s">
        <v>495</v>
      </c>
      <c r="C69" s="204">
        <f>'[6]Форма 9'!E95</f>
        <v>0</v>
      </c>
      <c r="D69" s="204">
        <f>'[6]Форма 9'!F95</f>
        <v>0</v>
      </c>
      <c r="E69" s="204">
        <f>'[6]Форма 9'!G95</f>
        <v>0</v>
      </c>
      <c r="F69" s="204">
        <f>'[6]Форма 9'!H95</f>
        <v>0</v>
      </c>
      <c r="G69" s="204">
        <f>'[6]Форма 9'!I95</f>
        <v>0</v>
      </c>
      <c r="H69" s="204">
        <f>'[6]Форма 9'!J95</f>
        <v>0</v>
      </c>
      <c r="I69" s="204">
        <f>'[6]Форма 9'!K95</f>
        <v>0</v>
      </c>
      <c r="J69" s="204">
        <f>'[6]Форма 9'!L95</f>
        <v>0</v>
      </c>
      <c r="K69" s="204">
        <f>'[6]Форма 9'!M95</f>
        <v>0</v>
      </c>
      <c r="L69" s="204">
        <f>'[6]Форма 9'!N95</f>
        <v>0</v>
      </c>
      <c r="M69" s="204">
        <f>'[6]Форма 9'!O95</f>
        <v>0</v>
      </c>
      <c r="N69" s="204">
        <f>'[6]Форма 9'!P95</f>
        <v>0</v>
      </c>
      <c r="O69" s="204">
        <f>'[6]Форма 9'!Q95</f>
        <v>0</v>
      </c>
      <c r="P69" s="204">
        <f>'[6]Форма 9'!R95</f>
        <v>0</v>
      </c>
      <c r="Q69" s="204">
        <f>'[6]Форма 9'!S95</f>
        <v>0</v>
      </c>
      <c r="R69" s="204">
        <f>'[6]Форма 9'!T95</f>
        <v>0</v>
      </c>
      <c r="S69" s="199"/>
    </row>
    <row r="70" spans="1:19" ht="27.75" customHeight="1">
      <c r="A70" s="310"/>
      <c r="B70" s="309" t="s">
        <v>497</v>
      </c>
      <c r="C70" s="200"/>
      <c r="D70" s="203"/>
      <c r="E70" s="204"/>
      <c r="F70" s="204"/>
      <c r="G70" s="200"/>
      <c r="H70" s="204"/>
      <c r="I70" s="204"/>
      <c r="J70" s="204"/>
      <c r="K70" s="204"/>
      <c r="L70" s="205"/>
      <c r="M70" s="202"/>
      <c r="N70" s="202"/>
      <c r="O70" s="202"/>
      <c r="P70" s="203" t="s">
        <v>613</v>
      </c>
      <c r="Q70" s="205"/>
      <c r="R70" s="205"/>
      <c r="S70" s="199"/>
    </row>
    <row r="71" spans="1:19" ht="12.75">
      <c r="A71" s="307"/>
      <c r="B71" s="309" t="s">
        <v>498</v>
      </c>
      <c r="C71" s="200">
        <f>'[6]Форма 9'!E73+'[6]Форма 9'!E74+'[6]Форма 9'!E75+'[6]Форма 9'!E76</f>
        <v>0</v>
      </c>
      <c r="D71" s="200">
        <f>'[6]Форма 9'!F73+'[6]Форма 9'!F74+'[6]Форма 9'!F75+'[6]Форма 9'!F76</f>
        <v>0</v>
      </c>
      <c r="E71" s="200">
        <f>'[6]Форма 9'!G73+'[6]Форма 9'!G74+'[6]Форма 9'!G75+'[6]Форма 9'!G76</f>
        <v>0</v>
      </c>
      <c r="F71" s="200">
        <f>'[6]Форма 9'!H73+'[6]Форма 9'!H74+'[6]Форма 9'!H75+'[6]Форма 9'!H76</f>
        <v>0</v>
      </c>
      <c r="G71" s="200">
        <f>'[6]Форма 9'!I73+'[6]Форма 9'!I74+'[6]Форма 9'!I75+'[6]Форма 9'!I76</f>
        <v>0</v>
      </c>
      <c r="H71" s="200">
        <f>'[6]Форма 9'!J73+'[6]Форма 9'!J74+'[6]Форма 9'!J75+'[6]Форма 9'!J76</f>
        <v>0</v>
      </c>
      <c r="I71" s="200">
        <f>'[6]Форма 9'!K73+'[6]Форма 9'!K74+'[6]Форма 9'!K75+'[6]Форма 9'!K76</f>
        <v>0</v>
      </c>
      <c r="J71" s="200">
        <f>'[6]Форма 9'!L73+'[6]Форма 9'!L74+'[6]Форма 9'!L75+'[6]Форма 9'!L76</f>
        <v>0</v>
      </c>
      <c r="K71" s="200">
        <f>'[6]Форма 9'!M73+'[6]Форма 9'!M74+'[6]Форма 9'!M75+'[6]Форма 9'!M76</f>
        <v>0</v>
      </c>
      <c r="L71" s="200">
        <f>'[6]Форма 9'!N73+'[6]Форма 9'!N74+'[6]Форма 9'!N75+'[6]Форма 9'!N76</f>
        <v>0</v>
      </c>
      <c r="M71" s="200">
        <f>'[6]Форма 9'!O73+'[6]Форма 9'!O74+'[6]Форма 9'!O75+'[6]Форма 9'!O76</f>
        <v>0</v>
      </c>
      <c r="N71" s="200">
        <f>'[6]Форма 9'!P73+'[6]Форма 9'!P74+'[6]Форма 9'!P75+'[6]Форма 9'!P76</f>
        <v>0</v>
      </c>
      <c r="O71" s="200">
        <f>'[6]Форма 9'!Q73+'[6]Форма 9'!Q74+'[6]Форма 9'!Q75+'[6]Форма 9'!Q76</f>
        <v>0</v>
      </c>
      <c r="P71" s="200">
        <f>'[6]Форма 9'!R73+'[6]Форма 9'!R74+'[6]Форма 9'!R75+'[6]Форма 9'!R76</f>
        <v>0</v>
      </c>
      <c r="Q71" s="200">
        <f>'[6]Форма 9'!S73+'[6]Форма 9'!S74+'[6]Форма 9'!S75+'[6]Форма 9'!S76</f>
        <v>0</v>
      </c>
      <c r="R71" s="200">
        <f>'[6]Форма 9'!T73+'[6]Форма 9'!T74+'[6]Форма 9'!T75+'[6]Форма 9'!T76</f>
        <v>0</v>
      </c>
      <c r="S71" s="199"/>
    </row>
    <row r="72" spans="1:19" ht="12.75">
      <c r="A72" s="307"/>
      <c r="B72" s="309" t="s">
        <v>499</v>
      </c>
      <c r="C72" s="200">
        <f>'[6]Форма 9'!E77+'[6]Форма 9'!E78+'[6]Форма 9'!E79+'[6]Форма 9'!E80</f>
        <v>2</v>
      </c>
      <c r="D72" s="200">
        <f>'[6]Форма 9'!F77+'[6]Форма 9'!F78+'[6]Форма 9'!F79+'[6]Форма 9'!F80</f>
        <v>0</v>
      </c>
      <c r="E72" s="200">
        <f>'[6]Форма 9'!G77+'[6]Форма 9'!G78+'[6]Форма 9'!G79+'[6]Форма 9'!G80</f>
        <v>0</v>
      </c>
      <c r="F72" s="200">
        <f>'[6]Форма 9'!H77+'[6]Форма 9'!H78+'[6]Форма 9'!H79+'[6]Форма 9'!H80</f>
        <v>2</v>
      </c>
      <c r="G72" s="200">
        <f>'[6]Форма 9'!I77+'[6]Форма 9'!I78+'[6]Форма 9'!I79+'[6]Форма 9'!I80</f>
        <v>600</v>
      </c>
      <c r="H72" s="200">
        <f>'[6]Форма 9'!J77+'[6]Форма 9'!J78+'[6]Форма 9'!J79+'[6]Форма 9'!J80</f>
        <v>0</v>
      </c>
      <c r="I72" s="200">
        <f>'[6]Форма 9'!K77+'[6]Форма 9'!K78+'[6]Форма 9'!K79+'[6]Форма 9'!K80</f>
        <v>0</v>
      </c>
      <c r="J72" s="200">
        <f>'[6]Форма 9'!L77+'[6]Форма 9'!L78+'[6]Форма 9'!L79+'[6]Форма 9'!L80</f>
        <v>0</v>
      </c>
      <c r="K72" s="200">
        <f>'[6]Форма 9'!M77+'[6]Форма 9'!M78+'[6]Форма 9'!M79+'[6]Форма 9'!M80</f>
        <v>2</v>
      </c>
      <c r="L72" s="200">
        <f>'[6]Форма 9'!N77+'[6]Форма 9'!N78+'[6]Форма 9'!N79+'[6]Форма 9'!N80</f>
        <v>1</v>
      </c>
      <c r="M72" s="200">
        <f>'[6]Форма 9'!O77+'[6]Форма 9'!O78+'[6]Форма 9'!O79+'[6]Форма 9'!O80</f>
        <v>0</v>
      </c>
      <c r="N72" s="200">
        <f>'[6]Форма 9'!P77+'[6]Форма 9'!P78+'[6]Форма 9'!P79+'[6]Форма 9'!P80</f>
        <v>600</v>
      </c>
      <c r="O72" s="200">
        <f>'[6]Форма 9'!Q77+'[6]Форма 9'!Q78+'[6]Форма 9'!Q79+'[6]Форма 9'!Q80</f>
        <v>0</v>
      </c>
      <c r="P72" s="200">
        <f>'[6]Форма 9'!R77+'[6]Форма 9'!R78+'[6]Форма 9'!R79+'[6]Форма 9'!R80</f>
        <v>0</v>
      </c>
      <c r="Q72" s="200">
        <f>'[6]Форма 9'!S77+'[6]Форма 9'!S78+'[6]Форма 9'!S79+'[6]Форма 9'!S80</f>
        <v>0</v>
      </c>
      <c r="R72" s="200">
        <f>'[6]Форма 9'!T77+'[6]Форма 9'!T78+'[6]Форма 9'!T79+'[6]Форма 9'!T80</f>
        <v>2</v>
      </c>
      <c r="S72" s="199"/>
    </row>
    <row r="73" spans="1:19" ht="12.75">
      <c r="A73" s="307"/>
      <c r="B73" s="309" t="s">
        <v>500</v>
      </c>
      <c r="C73" s="200">
        <f>'[6]Форма 9'!E81+'[6]Форма 9'!E82+'[6]Форма 9'!E83+'[6]Форма 9'!E84</f>
        <v>0</v>
      </c>
      <c r="D73" s="200">
        <f>'[6]Форма 9'!F81+'[6]Форма 9'!F82+'[6]Форма 9'!F83+'[6]Форма 9'!F84</f>
        <v>0</v>
      </c>
      <c r="E73" s="200">
        <f>'[6]Форма 9'!G81+'[6]Форма 9'!G82+'[6]Форма 9'!G83+'[6]Форма 9'!G84</f>
        <v>0</v>
      </c>
      <c r="F73" s="200">
        <f>'[6]Форма 9'!H81+'[6]Форма 9'!H82+'[6]Форма 9'!H83+'[6]Форма 9'!H84</f>
        <v>0</v>
      </c>
      <c r="G73" s="200">
        <f>'[6]Форма 9'!I81+'[6]Форма 9'!I82+'[6]Форма 9'!I83+'[6]Форма 9'!I84</f>
        <v>0</v>
      </c>
      <c r="H73" s="200">
        <f>'[6]Форма 9'!J81+'[6]Форма 9'!J82+'[6]Форма 9'!J83+'[6]Форма 9'!J84</f>
        <v>0</v>
      </c>
      <c r="I73" s="200">
        <f>'[6]Форма 9'!K81+'[6]Форма 9'!K82+'[6]Форма 9'!K83+'[6]Форма 9'!K84</f>
        <v>0</v>
      </c>
      <c r="J73" s="200">
        <f>'[6]Форма 9'!L81+'[6]Форма 9'!L82+'[6]Форма 9'!L83+'[6]Форма 9'!L84</f>
        <v>0</v>
      </c>
      <c r="K73" s="200">
        <f>'[6]Форма 9'!M81+'[6]Форма 9'!M82+'[6]Форма 9'!M83+'[6]Форма 9'!M84</f>
        <v>0</v>
      </c>
      <c r="L73" s="200">
        <f>'[6]Форма 9'!N81+'[6]Форма 9'!N82+'[6]Форма 9'!N83+'[6]Форма 9'!N84</f>
        <v>0</v>
      </c>
      <c r="M73" s="200">
        <f>'[6]Форма 9'!O81+'[6]Форма 9'!O82+'[6]Форма 9'!O83+'[6]Форма 9'!O84</f>
        <v>0</v>
      </c>
      <c r="N73" s="200">
        <f>'[6]Форма 9'!P81+'[6]Форма 9'!P82+'[6]Форма 9'!P83+'[6]Форма 9'!P84</f>
        <v>0</v>
      </c>
      <c r="O73" s="200">
        <f>'[6]Форма 9'!Q81+'[6]Форма 9'!Q82+'[6]Форма 9'!Q83+'[6]Форма 9'!Q84</f>
        <v>0</v>
      </c>
      <c r="P73" s="200">
        <f>'[6]Форма 9'!R81+'[6]Форма 9'!R82+'[6]Форма 9'!R83+'[6]Форма 9'!R84</f>
        <v>0</v>
      </c>
      <c r="Q73" s="200">
        <f>'[6]Форма 9'!S81+'[6]Форма 9'!S82+'[6]Форма 9'!S83+'[6]Форма 9'!S84</f>
        <v>0</v>
      </c>
      <c r="R73" s="200">
        <f>'[6]Форма 9'!T81+'[6]Форма 9'!T82+'[6]Форма 9'!T83+'[6]Форма 9'!T84</f>
        <v>0</v>
      </c>
      <c r="S73" s="199"/>
    </row>
    <row r="74" spans="1:19" ht="12.75">
      <c r="A74" s="307"/>
      <c r="B74" s="309" t="s">
        <v>501</v>
      </c>
      <c r="C74" s="200">
        <f>'[6]Форма 9'!E85</f>
        <v>0</v>
      </c>
      <c r="D74" s="200">
        <f>'[6]Форма 9'!F85</f>
        <v>0</v>
      </c>
      <c r="E74" s="200">
        <f>'[6]Форма 9'!G85</f>
        <v>0</v>
      </c>
      <c r="F74" s="200">
        <f>'[6]Форма 9'!H85</f>
        <v>0</v>
      </c>
      <c r="G74" s="200">
        <f>'[6]Форма 9'!I85</f>
        <v>0</v>
      </c>
      <c r="H74" s="200">
        <f>'[6]Форма 9'!J85</f>
        <v>0</v>
      </c>
      <c r="I74" s="200">
        <f>'[6]Форма 9'!K85</f>
        <v>0</v>
      </c>
      <c r="J74" s="200">
        <f>'[6]Форма 9'!L85</f>
        <v>0</v>
      </c>
      <c r="K74" s="200">
        <f>'[6]Форма 9'!M85</f>
        <v>0</v>
      </c>
      <c r="L74" s="200">
        <f>'[6]Форма 9'!N85</f>
        <v>0</v>
      </c>
      <c r="M74" s="200">
        <f>'[6]Форма 9'!O85</f>
        <v>0</v>
      </c>
      <c r="N74" s="200">
        <f>'[6]Форма 9'!P85</f>
        <v>0</v>
      </c>
      <c r="O74" s="200">
        <f>'[6]Форма 9'!Q85</f>
        <v>0</v>
      </c>
      <c r="P74" s="200">
        <f>'[6]Форма 9'!R85</f>
        <v>0</v>
      </c>
      <c r="Q74" s="200">
        <f>'[6]Форма 9'!S85</f>
        <v>0</v>
      </c>
      <c r="R74" s="200">
        <f>'[6]Форма 9'!T85</f>
        <v>0</v>
      </c>
      <c r="S74" s="199"/>
    </row>
    <row r="75" spans="1:19" ht="12.75">
      <c r="A75" s="307"/>
      <c r="B75" s="309" t="s">
        <v>502</v>
      </c>
      <c r="C75" s="200">
        <f>'[6]Форма 9'!E86+'[6]Форма 9'!E87+'[6]Форма 9'!E88+'[6]Форма 9'!E89</f>
        <v>0</v>
      </c>
      <c r="D75" s="200">
        <f>'[6]Форма 9'!F86+'[6]Форма 9'!F87+'[6]Форма 9'!F88+'[6]Форма 9'!F89</f>
        <v>0</v>
      </c>
      <c r="E75" s="200">
        <f>'[6]Форма 9'!G86+'[6]Форма 9'!G87+'[6]Форма 9'!G88+'[6]Форма 9'!G89</f>
        <v>0</v>
      </c>
      <c r="F75" s="200">
        <f>'[6]Форма 9'!H86+'[6]Форма 9'!H87+'[6]Форма 9'!H88+'[6]Форма 9'!H89</f>
        <v>0</v>
      </c>
      <c r="G75" s="200">
        <f>'[6]Форма 9'!I86+'[6]Форма 9'!I87+'[6]Форма 9'!I88+'[6]Форма 9'!I89</f>
        <v>0</v>
      </c>
      <c r="H75" s="200">
        <f>'[6]Форма 9'!J86+'[6]Форма 9'!J87+'[6]Форма 9'!J88+'[6]Форма 9'!J89</f>
        <v>0</v>
      </c>
      <c r="I75" s="200">
        <f>'[6]Форма 9'!K86+'[6]Форма 9'!K87+'[6]Форма 9'!K88+'[6]Форма 9'!K89</f>
        <v>0</v>
      </c>
      <c r="J75" s="200">
        <f>'[6]Форма 9'!L86+'[6]Форма 9'!L87+'[6]Форма 9'!L88+'[6]Форма 9'!L89</f>
        <v>0</v>
      </c>
      <c r="K75" s="200">
        <f>'[6]Форма 9'!M86+'[6]Форма 9'!M87+'[6]Форма 9'!M88+'[6]Форма 9'!M89</f>
        <v>0</v>
      </c>
      <c r="L75" s="200">
        <f>'[6]Форма 9'!N86+'[6]Форма 9'!N87+'[6]Форма 9'!N88+'[6]Форма 9'!N89</f>
        <v>0</v>
      </c>
      <c r="M75" s="200">
        <f>'[6]Форма 9'!O86+'[6]Форма 9'!O87+'[6]Форма 9'!O88+'[6]Форма 9'!O89</f>
        <v>0</v>
      </c>
      <c r="N75" s="200">
        <f>'[6]Форма 9'!P86+'[6]Форма 9'!P87+'[6]Форма 9'!P88+'[6]Форма 9'!P89</f>
        <v>0</v>
      </c>
      <c r="O75" s="200">
        <f>'[6]Форма 9'!Q86+'[6]Форма 9'!Q87+'[6]Форма 9'!Q88+'[6]Форма 9'!Q89</f>
        <v>0</v>
      </c>
      <c r="P75" s="200">
        <f>'[6]Форма 9'!R86+'[6]Форма 9'!R87+'[6]Форма 9'!R88+'[6]Форма 9'!R89</f>
        <v>0</v>
      </c>
      <c r="Q75" s="200">
        <f>'[6]Форма 9'!S86+'[6]Форма 9'!S87+'[6]Форма 9'!S88+'[6]Форма 9'!S89</f>
        <v>0</v>
      </c>
      <c r="R75" s="200">
        <f>'[6]Форма 9'!T86+'[6]Форма 9'!T87+'[6]Форма 9'!T88+'[6]Форма 9'!T89</f>
        <v>0</v>
      </c>
      <c r="S75" s="199"/>
    </row>
    <row r="76" spans="1:19" ht="12.75">
      <c r="A76" s="307"/>
      <c r="B76" s="309" t="s">
        <v>503</v>
      </c>
      <c r="C76" s="200">
        <f>'[6]Форма 9'!E90+'[6]Форма 9'!E91+'[6]Форма 9'!E92+'[6]Форма 9'!E93</f>
        <v>0</v>
      </c>
      <c r="D76" s="200">
        <f>'[6]Форма 9'!F90+'[6]Форма 9'!F91+'[6]Форма 9'!F92+'[6]Форма 9'!F93</f>
        <v>0</v>
      </c>
      <c r="E76" s="200">
        <f>'[6]Форма 9'!G90+'[6]Форма 9'!G91+'[6]Форма 9'!G92+'[6]Форма 9'!G93</f>
        <v>0</v>
      </c>
      <c r="F76" s="200">
        <f>'[6]Форма 9'!H90+'[6]Форма 9'!H91+'[6]Форма 9'!H92+'[6]Форма 9'!H93</f>
        <v>0</v>
      </c>
      <c r="G76" s="200">
        <f>'[6]Форма 9'!I90+'[6]Форма 9'!I91+'[6]Форма 9'!I92+'[6]Форма 9'!I93</f>
        <v>0</v>
      </c>
      <c r="H76" s="200">
        <f>'[6]Форма 9'!J90+'[6]Форма 9'!J91+'[6]Форма 9'!J92+'[6]Форма 9'!J93</f>
        <v>0</v>
      </c>
      <c r="I76" s="200">
        <f>'[6]Форма 9'!K90+'[6]Форма 9'!K91+'[6]Форма 9'!K92+'[6]Форма 9'!K93</f>
        <v>0</v>
      </c>
      <c r="J76" s="200">
        <f>'[6]Форма 9'!L90+'[6]Форма 9'!L91+'[6]Форма 9'!L92+'[6]Форма 9'!L93</f>
        <v>0</v>
      </c>
      <c r="K76" s="200">
        <f>'[6]Форма 9'!M90+'[6]Форма 9'!M91+'[6]Форма 9'!M92+'[6]Форма 9'!M93</f>
        <v>0</v>
      </c>
      <c r="L76" s="200">
        <f>'[6]Форма 9'!N90+'[6]Форма 9'!N91+'[6]Форма 9'!N92+'[6]Форма 9'!N93</f>
        <v>0</v>
      </c>
      <c r="M76" s="200">
        <f>'[6]Форма 9'!O90+'[6]Форма 9'!O91+'[6]Форма 9'!O92+'[6]Форма 9'!O93</f>
        <v>0</v>
      </c>
      <c r="N76" s="200">
        <f>'[6]Форма 9'!P90+'[6]Форма 9'!P91+'[6]Форма 9'!P92+'[6]Форма 9'!P93</f>
        <v>0</v>
      </c>
      <c r="O76" s="200">
        <f>'[6]Форма 9'!Q90+'[6]Форма 9'!Q91+'[6]Форма 9'!Q92+'[6]Форма 9'!Q93</f>
        <v>0</v>
      </c>
      <c r="P76" s="200">
        <f>'[6]Форма 9'!R90+'[6]Форма 9'!R91+'[6]Форма 9'!R92+'[6]Форма 9'!R93</f>
        <v>0</v>
      </c>
      <c r="Q76" s="200">
        <f>'[6]Форма 9'!S90+'[6]Форма 9'!S91+'[6]Форма 9'!S92+'[6]Форма 9'!S93</f>
        <v>0</v>
      </c>
      <c r="R76" s="200">
        <f>'[6]Форма 9'!T90+'[6]Форма 9'!T91+'[6]Форма 9'!T92+'[6]Форма 9'!T93</f>
        <v>0</v>
      </c>
      <c r="S76" s="199"/>
    </row>
    <row r="77" spans="1:19" ht="12.75">
      <c r="A77" s="307"/>
      <c r="B77" s="309" t="s">
        <v>793</v>
      </c>
      <c r="C77" s="433">
        <f>'[6]Форма 9'!E94</f>
        <v>0</v>
      </c>
      <c r="D77" s="433">
        <f>'[6]Форма 9'!F94</f>
        <v>0</v>
      </c>
      <c r="E77" s="433">
        <f>'[6]Форма 9'!G94</f>
        <v>0</v>
      </c>
      <c r="F77" s="433">
        <f>'[6]Форма 9'!H94</f>
        <v>0</v>
      </c>
      <c r="G77" s="433">
        <f>'[6]Форма 9'!I94</f>
        <v>0</v>
      </c>
      <c r="H77" s="433">
        <f>'[6]Форма 9'!J94</f>
        <v>0</v>
      </c>
      <c r="I77" s="433">
        <f>'[6]Форма 9'!K94</f>
        <v>0</v>
      </c>
      <c r="J77" s="433">
        <f>'[6]Форма 9'!L94</f>
        <v>0</v>
      </c>
      <c r="K77" s="433">
        <f>'[6]Форма 9'!M94</f>
        <v>0</v>
      </c>
      <c r="L77" s="433">
        <f>'[6]Форма 9'!N94</f>
        <v>0</v>
      </c>
      <c r="M77" s="433">
        <f>'[6]Форма 9'!O94</f>
        <v>0</v>
      </c>
      <c r="N77" s="433">
        <f>'[6]Форма 9'!P94</f>
        <v>0</v>
      </c>
      <c r="O77" s="433">
        <f>'[6]Форма 9'!Q94</f>
        <v>0</v>
      </c>
      <c r="P77" s="433">
        <f>'[6]Форма 9'!R94</f>
        <v>0</v>
      </c>
      <c r="Q77" s="433">
        <f>'[6]Форма 9'!S94</f>
        <v>0</v>
      </c>
      <c r="R77" s="433">
        <f>'[6]Форма 9'!T94</f>
        <v>0</v>
      </c>
      <c r="S77" s="199"/>
    </row>
    <row r="78" spans="1:19" ht="12.75">
      <c r="A78" s="307"/>
      <c r="B78" s="309" t="s">
        <v>504</v>
      </c>
      <c r="C78" s="200">
        <f>'[6]Форма 9'!E95</f>
        <v>0</v>
      </c>
      <c r="D78" s="200">
        <f>'[6]Форма 9'!F95</f>
        <v>0</v>
      </c>
      <c r="E78" s="200">
        <f>'[6]Форма 9'!G95</f>
        <v>0</v>
      </c>
      <c r="F78" s="200">
        <f>'[6]Форма 9'!H95</f>
        <v>0</v>
      </c>
      <c r="G78" s="200">
        <f>'[6]Форма 9'!I95</f>
        <v>0</v>
      </c>
      <c r="H78" s="200">
        <f>'[6]Форма 9'!J95</f>
        <v>0</v>
      </c>
      <c r="I78" s="200">
        <f>'[6]Форма 9'!K95</f>
        <v>0</v>
      </c>
      <c r="J78" s="200">
        <f>'[6]Форма 9'!L95</f>
        <v>0</v>
      </c>
      <c r="K78" s="200">
        <f>'[6]Форма 9'!M95</f>
        <v>0</v>
      </c>
      <c r="L78" s="200">
        <f>'[6]Форма 9'!N95</f>
        <v>0</v>
      </c>
      <c r="M78" s="200">
        <f>'[6]Форма 9'!O95</f>
        <v>0</v>
      </c>
      <c r="N78" s="200">
        <f>'[6]Форма 9'!P95</f>
        <v>0</v>
      </c>
      <c r="O78" s="200">
        <f>'[6]Форма 9'!Q95</f>
        <v>0</v>
      </c>
      <c r="P78" s="200">
        <f>'[6]Форма 9'!R95</f>
        <v>0</v>
      </c>
      <c r="Q78" s="200">
        <f>'[6]Форма 9'!S95</f>
        <v>0</v>
      </c>
      <c r="R78" s="200">
        <f>'[6]Форма 9'!T95</f>
        <v>0</v>
      </c>
      <c r="S78" s="199"/>
    </row>
    <row r="79" spans="1:19" ht="42" customHeight="1">
      <c r="A79" s="301">
        <v>22</v>
      </c>
      <c r="B79" s="309" t="s">
        <v>505</v>
      </c>
      <c r="C79" s="323">
        <f>IF((C80+C82+C84)=SUM(E79:F79),SUM(E79:F79),"`ОШ!`")</f>
        <v>0</v>
      </c>
      <c r="D79" s="324">
        <f>D80+D82+D84</f>
        <v>0</v>
      </c>
      <c r="E79" s="325">
        <f>E80+E82+E84</f>
        <v>0</v>
      </c>
      <c r="F79" s="323">
        <f>IF((F80+F82+F84)=SUM(I79:K79),SUM(I79:K79),"`ОШ!`")</f>
        <v>0</v>
      </c>
      <c r="G79" s="325">
        <f aca="true" t="shared" si="9" ref="G79:R79">G80+G82+G84</f>
        <v>0</v>
      </c>
      <c r="H79" s="325">
        <f t="shared" si="9"/>
        <v>0</v>
      </c>
      <c r="I79" s="325">
        <f t="shared" si="9"/>
        <v>0</v>
      </c>
      <c r="J79" s="325">
        <f t="shared" si="9"/>
        <v>0</v>
      </c>
      <c r="K79" s="325">
        <f t="shared" si="9"/>
        <v>0</v>
      </c>
      <c r="L79" s="325">
        <f t="shared" si="9"/>
        <v>0</v>
      </c>
      <c r="M79" s="325">
        <f t="shared" si="9"/>
        <v>0</v>
      </c>
      <c r="N79" s="325">
        <f t="shared" si="9"/>
        <v>0</v>
      </c>
      <c r="O79" s="325">
        <f t="shared" si="9"/>
        <v>0</v>
      </c>
      <c r="P79" s="325">
        <f t="shared" si="9"/>
        <v>0</v>
      </c>
      <c r="Q79" s="325">
        <f t="shared" si="9"/>
        <v>0</v>
      </c>
      <c r="R79" s="325">
        <f t="shared" si="9"/>
        <v>0</v>
      </c>
      <c r="S79" s="199"/>
    </row>
    <row r="80" spans="1:19" ht="18" customHeight="1">
      <c r="A80" s="308"/>
      <c r="B80" s="309" t="s">
        <v>705</v>
      </c>
      <c r="C80" s="204"/>
      <c r="D80" s="203"/>
      <c r="E80" s="204"/>
      <c r="F80" s="204"/>
      <c r="G80" s="200"/>
      <c r="H80" s="204"/>
      <c r="I80" s="204"/>
      <c r="J80" s="204"/>
      <c r="K80" s="204"/>
      <c r="L80" s="205"/>
      <c r="M80" s="202"/>
      <c r="N80" s="202"/>
      <c r="O80" s="202"/>
      <c r="P80" s="205"/>
      <c r="Q80" s="205"/>
      <c r="R80" s="205"/>
      <c r="S80" s="199"/>
    </row>
    <row r="81" spans="1:19" ht="41.25" customHeight="1">
      <c r="A81" s="307"/>
      <c r="B81" s="306" t="s">
        <v>514</v>
      </c>
      <c r="C81" s="204"/>
      <c r="D81" s="203"/>
      <c r="E81" s="204"/>
      <c r="F81" s="204"/>
      <c r="G81" s="200"/>
      <c r="H81" s="204"/>
      <c r="I81" s="204"/>
      <c r="J81" s="204"/>
      <c r="K81" s="204"/>
      <c r="L81" s="205"/>
      <c r="M81" s="202"/>
      <c r="N81" s="202"/>
      <c r="O81" s="202"/>
      <c r="P81" s="203" t="s">
        <v>613</v>
      </c>
      <c r="Q81" s="205"/>
      <c r="R81" s="205"/>
      <c r="S81" s="199"/>
    </row>
    <row r="82" spans="1:19" ht="17.25" customHeight="1">
      <c r="A82" s="308"/>
      <c r="B82" s="309" t="s">
        <v>706</v>
      </c>
      <c r="C82" s="204"/>
      <c r="D82" s="203"/>
      <c r="E82" s="204"/>
      <c r="F82" s="204"/>
      <c r="G82" s="200"/>
      <c r="H82" s="204"/>
      <c r="I82" s="204"/>
      <c r="J82" s="204"/>
      <c r="K82" s="204"/>
      <c r="L82" s="205"/>
      <c r="M82" s="202"/>
      <c r="N82" s="202"/>
      <c r="O82" s="202"/>
      <c r="P82" s="205"/>
      <c r="Q82" s="205"/>
      <c r="R82" s="205"/>
      <c r="S82" s="199"/>
    </row>
    <row r="83" spans="1:19" ht="39.75" customHeight="1">
      <c r="A83" s="308"/>
      <c r="B83" s="306" t="s">
        <v>514</v>
      </c>
      <c r="C83" s="204"/>
      <c r="D83" s="203"/>
      <c r="E83" s="204"/>
      <c r="F83" s="204"/>
      <c r="G83" s="200"/>
      <c r="H83" s="204"/>
      <c r="I83" s="204"/>
      <c r="J83" s="204"/>
      <c r="K83" s="204"/>
      <c r="L83" s="205"/>
      <c r="M83" s="202"/>
      <c r="N83" s="202"/>
      <c r="O83" s="202"/>
      <c r="P83" s="203" t="s">
        <v>613</v>
      </c>
      <c r="Q83" s="205"/>
      <c r="R83" s="205"/>
      <c r="S83" s="199"/>
    </row>
    <row r="84" spans="1:19" ht="15" customHeight="1">
      <c r="A84" s="310"/>
      <c r="B84" s="309" t="s">
        <v>494</v>
      </c>
      <c r="C84" s="204"/>
      <c r="D84" s="203"/>
      <c r="E84" s="204"/>
      <c r="F84" s="204"/>
      <c r="G84" s="200">
        <v>0</v>
      </c>
      <c r="H84" s="204"/>
      <c r="I84" s="204"/>
      <c r="J84" s="204"/>
      <c r="K84" s="204"/>
      <c r="L84" s="205"/>
      <c r="M84" s="202"/>
      <c r="N84" s="202"/>
      <c r="O84" s="202"/>
      <c r="P84" s="205"/>
      <c r="Q84" s="205"/>
      <c r="R84" s="205"/>
      <c r="S84" s="199"/>
    </row>
    <row r="85" spans="1:19" ht="37.5" customHeight="1">
      <c r="A85" s="301">
        <v>23</v>
      </c>
      <c r="B85" s="309" t="s">
        <v>506</v>
      </c>
      <c r="C85" s="320">
        <f>'[6]Форма 9'!E102</f>
        <v>0</v>
      </c>
      <c r="D85" s="320" t="str">
        <f>'[6]Форма 9'!F102</f>
        <v>Х</v>
      </c>
      <c r="E85" s="320">
        <f>'[6]Форма 9'!G102</f>
        <v>0</v>
      </c>
      <c r="F85" s="320">
        <f>'[6]Форма 9'!H102</f>
        <v>0</v>
      </c>
      <c r="G85" s="320">
        <f>'[6]Форма 9'!I102</f>
        <v>0</v>
      </c>
      <c r="H85" s="320">
        <f>'[6]Форма 9'!J102</f>
        <v>0</v>
      </c>
      <c r="I85" s="320">
        <f>'[6]Форма 9'!K102</f>
        <v>0</v>
      </c>
      <c r="J85" s="320">
        <f>'[6]Форма 9'!L102</f>
        <v>0</v>
      </c>
      <c r="K85" s="320">
        <f>'[6]Форма 9'!M102</f>
        <v>0</v>
      </c>
      <c r="L85" s="320">
        <f>'[6]Форма 9'!N102</f>
        <v>0</v>
      </c>
      <c r="M85" s="320">
        <f>'[6]Форма 9'!O102</f>
        <v>0</v>
      </c>
      <c r="N85" s="320">
        <f>'[6]Форма 9'!P102</f>
        <v>0</v>
      </c>
      <c r="O85" s="320">
        <f>'[6]Форма 9'!Q102</f>
        <v>0</v>
      </c>
      <c r="P85" s="320" t="str">
        <f>'[6]Форма 9'!R102</f>
        <v>Х</v>
      </c>
      <c r="Q85" s="320">
        <f>'[6]Форма 9'!S102</f>
        <v>0</v>
      </c>
      <c r="R85" s="320">
        <f>'[6]Форма 9'!T102</f>
        <v>0</v>
      </c>
      <c r="S85" s="199"/>
    </row>
    <row r="86" spans="1:19" ht="81" customHeight="1">
      <c r="A86" s="301">
        <v>24</v>
      </c>
      <c r="B86" s="306" t="s">
        <v>507</v>
      </c>
      <c r="C86" s="320">
        <f>'[6]Форма 9'!E103</f>
        <v>1</v>
      </c>
      <c r="D86" s="320" t="str">
        <f>'[6]Форма 9'!F103</f>
        <v>Х</v>
      </c>
      <c r="E86" s="320">
        <f>'[6]Форма 9'!G103</f>
        <v>1</v>
      </c>
      <c r="F86" s="320">
        <f>'[6]Форма 9'!H103</f>
        <v>0</v>
      </c>
      <c r="G86" s="320">
        <f>'[6]Форма 9'!I103</f>
        <v>0</v>
      </c>
      <c r="H86" s="320">
        <f>'[6]Форма 9'!J103</f>
        <v>4</v>
      </c>
      <c r="I86" s="320">
        <f>'[6]Форма 9'!K103</f>
        <v>0</v>
      </c>
      <c r="J86" s="320">
        <f>'[6]Форма 9'!L103</f>
        <v>0</v>
      </c>
      <c r="K86" s="320">
        <f>'[6]Форма 9'!M103</f>
        <v>0</v>
      </c>
      <c r="L86" s="320">
        <f>'[6]Форма 9'!N103</f>
        <v>0</v>
      </c>
      <c r="M86" s="320">
        <f>'[6]Форма 9'!O103</f>
        <v>0</v>
      </c>
      <c r="N86" s="320">
        <f>'[6]Форма 9'!P103</f>
        <v>0</v>
      </c>
      <c r="O86" s="320">
        <f>'[6]Форма 9'!Q103</f>
        <v>82</v>
      </c>
      <c r="P86" s="320" t="str">
        <f>'[6]Форма 9'!R103</f>
        <v>Х</v>
      </c>
      <c r="Q86" s="320">
        <f>'[6]Форма 9'!S103</f>
        <v>0</v>
      </c>
      <c r="R86" s="320" t="str">
        <f>'[6]Форма 9'!T103</f>
        <v>Х</v>
      </c>
      <c r="S86" s="199"/>
    </row>
    <row r="87" spans="1:20" ht="107.25" customHeight="1">
      <c r="A87" s="301">
        <v>25</v>
      </c>
      <c r="B87" s="311" t="s">
        <v>508</v>
      </c>
      <c r="C87" s="323">
        <f>IF(AND(E87+F87=C88+C90+C92,C94+C95+C96=C88+C90+C92),(C88+C90+C92),"`ОШ!`")</f>
        <v>22</v>
      </c>
      <c r="D87" s="322" t="s">
        <v>613</v>
      </c>
      <c r="E87" s="303">
        <f>IF((E88+E90+E92=E94+E95+E96),SUM(E94+E95+E96),"`ОШ`")</f>
        <v>10</v>
      </c>
      <c r="F87" s="323">
        <f>IF(AND(F88+F90+F92=F94+F95+F96,I87+J87+K87=F94+F95+F96),(F94+F95+F96),"`ОШ!`")</f>
        <v>12</v>
      </c>
      <c r="G87" s="303">
        <f>IF((G88+G90+G92=G94+G95+G96),SUM(G94+G95+G96),"`ОШ`")</f>
        <v>3600</v>
      </c>
      <c r="H87" s="303">
        <f aca="true" t="shared" si="10" ref="H87:R87">IF((H88+H90+H92=H94+H95+H96),SUM(H94+H95+H96),"`ОШ`")</f>
        <v>2</v>
      </c>
      <c r="I87" s="303">
        <f t="shared" si="10"/>
        <v>4</v>
      </c>
      <c r="J87" s="303">
        <f t="shared" si="10"/>
        <v>1</v>
      </c>
      <c r="K87" s="303">
        <f t="shared" si="10"/>
        <v>7</v>
      </c>
      <c r="L87" s="303">
        <f t="shared" si="10"/>
        <v>9</v>
      </c>
      <c r="M87" s="303">
        <f t="shared" si="10"/>
        <v>0</v>
      </c>
      <c r="N87" s="303">
        <f t="shared" si="10"/>
        <v>2100</v>
      </c>
      <c r="O87" s="303">
        <f t="shared" si="10"/>
        <v>1510</v>
      </c>
      <c r="P87" s="303">
        <f>IF((P88+P90=P94+P95),SUM(P94+P95),"`ОШ`")</f>
        <v>0</v>
      </c>
      <c r="Q87" s="303">
        <f t="shared" si="10"/>
        <v>0</v>
      </c>
      <c r="R87" s="303">
        <f t="shared" si="10"/>
        <v>12</v>
      </c>
      <c r="S87" s="199"/>
      <c r="T87" s="206"/>
    </row>
    <row r="88" spans="1:19" ht="20.25" customHeight="1">
      <c r="A88" s="308"/>
      <c r="B88" s="309" t="s">
        <v>705</v>
      </c>
      <c r="C88" s="200">
        <f>'[6]Форма 9'!E105+'[6]Форма 9'!E106+'[6]Форма 9'!E109+'[6]Форма 9'!E110</f>
        <v>22</v>
      </c>
      <c r="D88" s="200">
        <f>'[6]Форма 9'!F105+'[6]Форма 9'!F106+'[6]Форма 9'!F109+'[6]Форма 9'!F110</f>
        <v>0</v>
      </c>
      <c r="E88" s="200">
        <f>'[6]Форма 9'!G105+'[6]Форма 9'!G106+'[6]Форма 9'!G109+'[6]Форма 9'!G110</f>
        <v>10</v>
      </c>
      <c r="F88" s="200">
        <f>'[6]Форма 9'!H105+'[6]Форма 9'!H106+'[6]Форма 9'!H109+'[6]Форма 9'!H110</f>
        <v>12</v>
      </c>
      <c r="G88" s="200">
        <f>'[6]Форма 9'!I105+'[6]Форма 9'!I106+'[6]Форма 9'!I109+'[6]Форма 9'!I110</f>
        <v>3600</v>
      </c>
      <c r="H88" s="200">
        <f>'[6]Форма 9'!J105+'[6]Форма 9'!J106+'[6]Форма 9'!J109+'[6]Форма 9'!J110</f>
        <v>2</v>
      </c>
      <c r="I88" s="200">
        <f>'[6]Форма 9'!K105+'[6]Форма 9'!K106+'[6]Форма 9'!K109+'[6]Форма 9'!K110</f>
        <v>4</v>
      </c>
      <c r="J88" s="200">
        <f>'[6]Форма 9'!L105+'[6]Форма 9'!L106+'[6]Форма 9'!L109+'[6]Форма 9'!L110</f>
        <v>1</v>
      </c>
      <c r="K88" s="200">
        <f>'[6]Форма 9'!M105+'[6]Форма 9'!M106+'[6]Форма 9'!M109+'[6]Форма 9'!M110</f>
        <v>7</v>
      </c>
      <c r="L88" s="200">
        <f>'[6]Форма 9'!N105+'[6]Форма 9'!N106+'[6]Форма 9'!N109+'[6]Форма 9'!N110</f>
        <v>9</v>
      </c>
      <c r="M88" s="200">
        <f>'[6]Форма 9'!O105+'[6]Форма 9'!O106+'[6]Форма 9'!O109+'[6]Форма 9'!O110</f>
        <v>0</v>
      </c>
      <c r="N88" s="200">
        <f>'[6]Форма 9'!P105+'[6]Форма 9'!P106+'[6]Форма 9'!P109+'[6]Форма 9'!P110</f>
        <v>2100</v>
      </c>
      <c r="O88" s="200">
        <f>'[6]Форма 9'!Q105+'[6]Форма 9'!Q106+'[6]Форма 9'!Q109+'[6]Форма 9'!Q110</f>
        <v>1510</v>
      </c>
      <c r="P88" s="200">
        <f>'[6]Форма 9'!R105+'[6]Форма 9'!R106+'[6]Форма 9'!R109+'[6]Форма 9'!R110</f>
        <v>0</v>
      </c>
      <c r="Q88" s="200">
        <f>'[6]Форма 9'!S105+'[6]Форма 9'!S106+'[6]Форма 9'!S109+'[6]Форма 9'!S110</f>
        <v>0</v>
      </c>
      <c r="R88" s="200">
        <f>'[6]Форма 9'!T105+'[6]Форма 9'!T106+'[6]Форма 9'!T109+'[6]Форма 9'!T110</f>
        <v>12</v>
      </c>
      <c r="S88" s="199"/>
    </row>
    <row r="89" spans="1:19" ht="42" customHeight="1">
      <c r="A89" s="307"/>
      <c r="B89" s="306" t="s">
        <v>514</v>
      </c>
      <c r="C89" s="200">
        <f>'[6]Форма 9'!E105+'[6]Форма 9'!E109</f>
        <v>0</v>
      </c>
      <c r="D89" s="200">
        <f>'[6]Форма 9'!F105+'[6]Форма 9'!F109</f>
        <v>0</v>
      </c>
      <c r="E89" s="200">
        <f>'[6]Форма 9'!G105+'[6]Форма 9'!G109</f>
        <v>0</v>
      </c>
      <c r="F89" s="200">
        <f>'[6]Форма 9'!H105+'[6]Форма 9'!H109</f>
        <v>0</v>
      </c>
      <c r="G89" s="200">
        <f>'[6]Форма 9'!I105+'[6]Форма 9'!I109</f>
        <v>0</v>
      </c>
      <c r="H89" s="200">
        <f>'[6]Форма 9'!J105+'[6]Форма 9'!J109</f>
        <v>0</v>
      </c>
      <c r="I89" s="200">
        <f>'[6]Форма 9'!K105+'[6]Форма 9'!K109</f>
        <v>0</v>
      </c>
      <c r="J89" s="200">
        <f>'[6]Форма 9'!L105+'[6]Форма 9'!L109</f>
        <v>0</v>
      </c>
      <c r="K89" s="200">
        <f>'[6]Форма 9'!M105+'[6]Форма 9'!M109</f>
        <v>0</v>
      </c>
      <c r="L89" s="200">
        <f>'[6]Форма 9'!N105+'[6]Форма 9'!N109</f>
        <v>0</v>
      </c>
      <c r="M89" s="200">
        <f>'[6]Форма 9'!O105+'[6]Форма 9'!O109</f>
        <v>0</v>
      </c>
      <c r="N89" s="200">
        <f>'[6]Форма 9'!P105+'[6]Форма 9'!P109</f>
        <v>0</v>
      </c>
      <c r="O89" s="200">
        <f>'[6]Форма 9'!Q105+'[6]Форма 9'!Q109</f>
        <v>0</v>
      </c>
      <c r="P89" s="200">
        <f>'[6]Форма 9'!R105+'[6]Форма 9'!R109</f>
        <v>0</v>
      </c>
      <c r="Q89" s="200">
        <f>'[6]Форма 9'!S105+'[6]Форма 9'!S109</f>
        <v>0</v>
      </c>
      <c r="R89" s="200">
        <f>'[6]Форма 9'!T105+'[6]Форма 9'!T109</f>
        <v>0</v>
      </c>
      <c r="S89" s="199"/>
    </row>
    <row r="90" spans="1:19" ht="18.75" customHeight="1">
      <c r="A90" s="308"/>
      <c r="B90" s="309" t="s">
        <v>706</v>
      </c>
      <c r="C90" s="200">
        <f>'[6]Форма 9'!E107+'[6]Форма 9'!E108+'[6]Форма 9'!E111+'[6]Форма 9'!E112</f>
        <v>0</v>
      </c>
      <c r="D90" s="200">
        <f>'[6]Форма 9'!F107+'[6]Форма 9'!F108+'[6]Форма 9'!F111+'[6]Форма 9'!F112</f>
        <v>0</v>
      </c>
      <c r="E90" s="200">
        <f>'[6]Форма 9'!G107+'[6]Форма 9'!G108+'[6]Форма 9'!G111+'[6]Форма 9'!G112</f>
        <v>0</v>
      </c>
      <c r="F90" s="200">
        <f>'[6]Форма 9'!H107+'[6]Форма 9'!H108+'[6]Форма 9'!H111+'[6]Форма 9'!H112</f>
        <v>0</v>
      </c>
      <c r="G90" s="200">
        <f>'[6]Форма 9'!I107+'[6]Форма 9'!I108+'[6]Форма 9'!I111+'[6]Форма 9'!I112</f>
        <v>0</v>
      </c>
      <c r="H90" s="200">
        <f>'[6]Форма 9'!J107+'[6]Форма 9'!J108+'[6]Форма 9'!J111+'[6]Форма 9'!J112</f>
        <v>0</v>
      </c>
      <c r="I90" s="200">
        <f>'[6]Форма 9'!K107+'[6]Форма 9'!K108+'[6]Форма 9'!K111+'[6]Форма 9'!K112</f>
        <v>0</v>
      </c>
      <c r="J90" s="200">
        <f>'[6]Форма 9'!L107+'[6]Форма 9'!L108+'[6]Форма 9'!L111+'[6]Форма 9'!L112</f>
        <v>0</v>
      </c>
      <c r="K90" s="200">
        <f>'[6]Форма 9'!M107+'[6]Форма 9'!M108+'[6]Форма 9'!M111+'[6]Форма 9'!M112</f>
        <v>0</v>
      </c>
      <c r="L90" s="200">
        <f>'[6]Форма 9'!N107+'[6]Форма 9'!N108+'[6]Форма 9'!N111+'[6]Форма 9'!N112</f>
        <v>0</v>
      </c>
      <c r="M90" s="200">
        <f>'[6]Форма 9'!O107+'[6]Форма 9'!O108+'[6]Форма 9'!O111+'[6]Форма 9'!O112</f>
        <v>0</v>
      </c>
      <c r="N90" s="200">
        <f>'[6]Форма 9'!P107+'[6]Форма 9'!P108+'[6]Форма 9'!P111+'[6]Форма 9'!P112</f>
        <v>0</v>
      </c>
      <c r="O90" s="200">
        <f>'[6]Форма 9'!Q107+'[6]Форма 9'!Q108+'[6]Форма 9'!Q111+'[6]Форма 9'!Q112</f>
        <v>0</v>
      </c>
      <c r="P90" s="200">
        <f>'[6]Форма 9'!R107+'[6]Форма 9'!R108+'[6]Форма 9'!R111+'[6]Форма 9'!R112</f>
        <v>0</v>
      </c>
      <c r="Q90" s="200">
        <f>'[6]Форма 9'!S107+'[6]Форма 9'!S108+'[6]Форма 9'!S111+'[6]Форма 9'!S112</f>
        <v>0</v>
      </c>
      <c r="R90" s="200">
        <f>'[6]Форма 9'!T107+'[6]Форма 9'!T108+'[6]Форма 9'!T111+'[6]Форма 9'!T112</f>
        <v>0</v>
      </c>
      <c r="S90" s="199"/>
    </row>
    <row r="91" spans="1:19" ht="38.25" customHeight="1">
      <c r="A91" s="308"/>
      <c r="B91" s="306" t="s">
        <v>514</v>
      </c>
      <c r="C91" s="200">
        <f>'[6]Форма 9'!E107+'[6]Форма 9'!E111</f>
        <v>0</v>
      </c>
      <c r="D91" s="200">
        <f>'[6]Форма 9'!F107+'[6]Форма 9'!F111</f>
        <v>0</v>
      </c>
      <c r="E91" s="200">
        <f>'[6]Форма 9'!G107+'[6]Форма 9'!G111</f>
        <v>0</v>
      </c>
      <c r="F91" s="200">
        <f>'[6]Форма 9'!H107+'[6]Форма 9'!H111</f>
        <v>0</v>
      </c>
      <c r="G91" s="200">
        <f>'[6]Форма 9'!I107+'[6]Форма 9'!I111</f>
        <v>0</v>
      </c>
      <c r="H91" s="200">
        <f>'[6]Форма 9'!J107+'[6]Форма 9'!J111</f>
        <v>0</v>
      </c>
      <c r="I91" s="200">
        <f>'[6]Форма 9'!K107+'[6]Форма 9'!K111</f>
        <v>0</v>
      </c>
      <c r="J91" s="200">
        <f>'[6]Форма 9'!L107+'[6]Форма 9'!L111</f>
        <v>0</v>
      </c>
      <c r="K91" s="200">
        <f>'[6]Форма 9'!M107+'[6]Форма 9'!M111</f>
        <v>0</v>
      </c>
      <c r="L91" s="200">
        <f>'[6]Форма 9'!N107+'[6]Форма 9'!N111</f>
        <v>0</v>
      </c>
      <c r="M91" s="200">
        <f>'[6]Форма 9'!O107+'[6]Форма 9'!O111</f>
        <v>0</v>
      </c>
      <c r="N91" s="200">
        <f>'[6]Форма 9'!P107+'[6]Форма 9'!P111</f>
        <v>0</v>
      </c>
      <c r="O91" s="200">
        <f>'[6]Форма 9'!Q107+'[6]Форма 9'!Q111</f>
        <v>0</v>
      </c>
      <c r="P91" s="200">
        <f>'[6]Форма 9'!R107+'[6]Форма 9'!R111</f>
        <v>0</v>
      </c>
      <c r="Q91" s="200">
        <f>'[6]Форма 9'!S107+'[6]Форма 9'!S111</f>
        <v>0</v>
      </c>
      <c r="R91" s="200">
        <f>'[6]Форма 9'!T107+'[6]Форма 9'!T111</f>
        <v>0</v>
      </c>
      <c r="S91" s="199"/>
    </row>
    <row r="92" spans="1:19" ht="16.5" customHeight="1">
      <c r="A92" s="308"/>
      <c r="B92" s="309" t="s">
        <v>494</v>
      </c>
      <c r="C92" s="200">
        <f>'[6]Форма 9'!E113</f>
        <v>0</v>
      </c>
      <c r="D92" s="200">
        <f>'[6]Форма 9'!F113</f>
        <v>0</v>
      </c>
      <c r="E92" s="200">
        <f>'[6]Форма 9'!G113</f>
        <v>0</v>
      </c>
      <c r="F92" s="200">
        <f>'[6]Форма 9'!H113</f>
        <v>0</v>
      </c>
      <c r="G92" s="200">
        <f>'[6]Форма 9'!I113</f>
        <v>0</v>
      </c>
      <c r="H92" s="200">
        <f>'[6]Форма 9'!J113</f>
        <v>0</v>
      </c>
      <c r="I92" s="200">
        <f>'[6]Форма 9'!K113</f>
        <v>0</v>
      </c>
      <c r="J92" s="200">
        <f>'[6]Форма 9'!L113</f>
        <v>0</v>
      </c>
      <c r="K92" s="200">
        <f>'[6]Форма 9'!M113</f>
        <v>0</v>
      </c>
      <c r="L92" s="200">
        <f>'[6]Форма 9'!N113</f>
        <v>0</v>
      </c>
      <c r="M92" s="200">
        <f>'[6]Форма 9'!O113</f>
        <v>0</v>
      </c>
      <c r="N92" s="200">
        <f>'[6]Форма 9'!P113</f>
        <v>0</v>
      </c>
      <c r="O92" s="200">
        <f>'[6]Форма 9'!Q113</f>
        <v>0</v>
      </c>
      <c r="P92" s="200">
        <f>'[6]Форма 9'!R113</f>
        <v>0</v>
      </c>
      <c r="Q92" s="200">
        <f>'[6]Форма 9'!S113</f>
        <v>0</v>
      </c>
      <c r="R92" s="200">
        <f>'[6]Форма 9'!T113</f>
        <v>0</v>
      </c>
      <c r="S92" s="199"/>
    </row>
    <row r="93" spans="1:19" ht="27.75" customHeight="1">
      <c r="A93" s="310"/>
      <c r="B93" s="309" t="s">
        <v>509</v>
      </c>
      <c r="C93" s="200"/>
      <c r="D93" s="203"/>
      <c r="E93" s="204"/>
      <c r="F93" s="204"/>
      <c r="G93" s="200"/>
      <c r="H93" s="204"/>
      <c r="I93" s="204"/>
      <c r="J93" s="204"/>
      <c r="K93" s="204"/>
      <c r="L93" s="205"/>
      <c r="M93" s="202"/>
      <c r="N93" s="202"/>
      <c r="O93" s="202"/>
      <c r="P93" s="205"/>
      <c r="Q93" s="205"/>
      <c r="R93" s="205"/>
      <c r="S93" s="199"/>
    </row>
    <row r="94" spans="1:19" ht="51" customHeight="1">
      <c r="A94" s="310"/>
      <c r="B94" s="309" t="s">
        <v>798</v>
      </c>
      <c r="C94" s="200">
        <f>'[6]Форма 9'!E105+'[6]Форма 9'!E106+'[6]Форма 9'!E107+'[6]Форма 9'!E108</f>
        <v>0</v>
      </c>
      <c r="D94" s="200">
        <f>'[6]Форма 9'!F105+'[6]Форма 9'!F106+'[6]Форма 9'!F107+'[6]Форма 9'!F108</f>
        <v>0</v>
      </c>
      <c r="E94" s="200">
        <f>'[6]Форма 9'!G105+'[6]Форма 9'!G106+'[6]Форма 9'!G107+'[6]Форма 9'!G108</f>
        <v>0</v>
      </c>
      <c r="F94" s="200">
        <f>'[6]Форма 9'!H105+'[6]Форма 9'!H106+'[6]Форма 9'!H107+'[6]Форма 9'!H108</f>
        <v>0</v>
      </c>
      <c r="G94" s="200">
        <f>'[6]Форма 9'!I105+'[6]Форма 9'!I106+'[6]Форма 9'!I107+'[6]Форма 9'!I108</f>
        <v>0</v>
      </c>
      <c r="H94" s="200">
        <f>'[6]Форма 9'!J105+'[6]Форма 9'!J106+'[6]Форма 9'!J107+'[6]Форма 9'!J108</f>
        <v>0</v>
      </c>
      <c r="I94" s="200">
        <f>'[6]Форма 9'!K105+'[6]Форма 9'!K106+'[6]Форма 9'!K107+'[6]Форма 9'!K108</f>
        <v>0</v>
      </c>
      <c r="J94" s="200">
        <f>'[6]Форма 9'!L105+'[6]Форма 9'!L106+'[6]Форма 9'!L107+'[6]Форма 9'!L108</f>
        <v>0</v>
      </c>
      <c r="K94" s="200">
        <f>'[6]Форма 9'!M105+'[6]Форма 9'!M106+'[6]Форма 9'!M107+'[6]Форма 9'!M108</f>
        <v>0</v>
      </c>
      <c r="L94" s="200">
        <f>'[6]Форма 9'!N105+'[6]Форма 9'!N106+'[6]Форма 9'!N107+'[6]Форма 9'!N108</f>
        <v>0</v>
      </c>
      <c r="M94" s="200">
        <f>'[6]Форма 9'!O105+'[6]Форма 9'!O106+'[6]Форма 9'!O107+'[6]Форма 9'!O108</f>
        <v>0</v>
      </c>
      <c r="N94" s="200">
        <f>'[6]Форма 9'!P105+'[6]Форма 9'!P106+'[6]Форма 9'!P107+'[6]Форма 9'!P108</f>
        <v>0</v>
      </c>
      <c r="O94" s="200">
        <f>'[6]Форма 9'!Q105+'[6]Форма 9'!Q106+'[6]Форма 9'!Q107+'[6]Форма 9'!Q108</f>
        <v>0</v>
      </c>
      <c r="P94" s="200">
        <f>'[6]Форма 9'!R105+'[6]Форма 9'!R106+'[6]Форма 9'!R107+'[6]Форма 9'!R108</f>
        <v>0</v>
      </c>
      <c r="Q94" s="200">
        <f>'[6]Форма 9'!S105+'[6]Форма 9'!S106+'[6]Форма 9'!S107+'[6]Форма 9'!S108</f>
        <v>0</v>
      </c>
      <c r="R94" s="200">
        <f>'[6]Форма 9'!T105+'[6]Форма 9'!T106+'[6]Форма 9'!T107+'[6]Форма 9'!T108</f>
        <v>0</v>
      </c>
      <c r="S94" s="199"/>
    </row>
    <row r="95" spans="1:19" ht="108.75" customHeight="1">
      <c r="A95" s="310"/>
      <c r="B95" s="410" t="s">
        <v>402</v>
      </c>
      <c r="C95" s="200">
        <f>'[6]Форма 9'!E109+'[6]Форма 9'!E110+'[6]Форма 9'!E111+'[6]Форма 9'!E112</f>
        <v>22</v>
      </c>
      <c r="D95" s="200">
        <f>'[6]Форма 9'!F109+'[6]Форма 9'!F110+'[6]Форма 9'!F111+'[6]Форма 9'!F112</f>
        <v>0</v>
      </c>
      <c r="E95" s="200">
        <f>'[6]Форма 9'!G109+'[6]Форма 9'!G110+'[6]Форма 9'!G111+'[6]Форма 9'!G112</f>
        <v>10</v>
      </c>
      <c r="F95" s="200">
        <f>'[6]Форма 9'!H109+'[6]Форма 9'!H110+'[6]Форма 9'!H111+'[6]Форма 9'!H112</f>
        <v>12</v>
      </c>
      <c r="G95" s="200">
        <f>'[6]Форма 9'!I109+'[6]Форма 9'!I110+'[6]Форма 9'!I111+'[6]Форма 9'!I112</f>
        <v>3600</v>
      </c>
      <c r="H95" s="200">
        <f>'[6]Форма 9'!J109+'[6]Форма 9'!J110+'[6]Форма 9'!J111+'[6]Форма 9'!J112</f>
        <v>2</v>
      </c>
      <c r="I95" s="200">
        <f>'[6]Форма 9'!K109+'[6]Форма 9'!K110+'[6]Форма 9'!K111+'[6]Форма 9'!K112</f>
        <v>4</v>
      </c>
      <c r="J95" s="200">
        <f>'[6]Форма 9'!L109+'[6]Форма 9'!L110+'[6]Форма 9'!L111+'[6]Форма 9'!L112</f>
        <v>1</v>
      </c>
      <c r="K95" s="200">
        <f>'[6]Форма 9'!M109+'[6]Форма 9'!M110+'[6]Форма 9'!M111+'[6]Форма 9'!M112</f>
        <v>7</v>
      </c>
      <c r="L95" s="200">
        <f>'[6]Форма 9'!N109+'[6]Форма 9'!N110+'[6]Форма 9'!N111+'[6]Форма 9'!N112</f>
        <v>9</v>
      </c>
      <c r="M95" s="200">
        <f>'[6]Форма 9'!O109+'[6]Форма 9'!O110+'[6]Форма 9'!O111+'[6]Форма 9'!O112</f>
        <v>0</v>
      </c>
      <c r="N95" s="200">
        <f>'[6]Форма 9'!P109+'[6]Форма 9'!P110+'[6]Форма 9'!P111+'[6]Форма 9'!P112</f>
        <v>2100</v>
      </c>
      <c r="O95" s="200">
        <f>'[6]Форма 9'!Q109+'[6]Форма 9'!Q110+'[6]Форма 9'!Q111+'[6]Форма 9'!Q112</f>
        <v>1510</v>
      </c>
      <c r="P95" s="200">
        <f>'[6]Форма 9'!R109+'[6]Форма 9'!R110+'[6]Форма 9'!R111+'[6]Форма 9'!R112</f>
        <v>0</v>
      </c>
      <c r="Q95" s="200">
        <f>'[6]Форма 9'!S109+'[6]Форма 9'!S110+'[6]Форма 9'!S111+'[6]Форма 9'!S112</f>
        <v>0</v>
      </c>
      <c r="R95" s="200">
        <f>'[6]Форма 9'!T109+'[6]Форма 9'!T110+'[6]Форма 9'!T111+'[6]Форма 9'!T112</f>
        <v>12</v>
      </c>
      <c r="S95" s="199"/>
    </row>
    <row r="96" spans="1:19" ht="134.25" customHeight="1">
      <c r="A96" s="310"/>
      <c r="B96" s="309" t="s">
        <v>516</v>
      </c>
      <c r="C96" s="200">
        <f>'[6]Форма 9'!E113</f>
        <v>0</v>
      </c>
      <c r="D96" s="200">
        <f>'[6]Форма 9'!F113</f>
        <v>0</v>
      </c>
      <c r="E96" s="200">
        <f>'[6]Форма 9'!G113</f>
        <v>0</v>
      </c>
      <c r="F96" s="200">
        <f>'[6]Форма 9'!H113</f>
        <v>0</v>
      </c>
      <c r="G96" s="200">
        <f>'[6]Форма 9'!I113</f>
        <v>0</v>
      </c>
      <c r="H96" s="200">
        <f>'[6]Форма 9'!J113</f>
        <v>0</v>
      </c>
      <c r="I96" s="200">
        <f>'[6]Форма 9'!K113</f>
        <v>0</v>
      </c>
      <c r="J96" s="200">
        <f>'[6]Форма 9'!L113</f>
        <v>0</v>
      </c>
      <c r="K96" s="200">
        <f>'[6]Форма 9'!M113</f>
        <v>0</v>
      </c>
      <c r="L96" s="200">
        <f>'[6]Форма 9'!N113</f>
        <v>0</v>
      </c>
      <c r="M96" s="200">
        <f>'[6]Форма 9'!O113</f>
        <v>0</v>
      </c>
      <c r="N96" s="200">
        <f>'[6]Форма 9'!P113</f>
        <v>0</v>
      </c>
      <c r="O96" s="200">
        <f>'[6]Форма 9'!Q113</f>
        <v>0</v>
      </c>
      <c r="P96" s="200">
        <f>'[6]Форма 9'!R113</f>
        <v>0</v>
      </c>
      <c r="Q96" s="200">
        <f>'[6]Форма 9'!S113</f>
        <v>0</v>
      </c>
      <c r="R96" s="200">
        <f>'[6]Форма 9'!T113</f>
        <v>0</v>
      </c>
      <c r="S96" s="199"/>
    </row>
    <row r="97" spans="1:19" ht="109.5" customHeight="1">
      <c r="A97" s="301">
        <v>26</v>
      </c>
      <c r="B97" s="309" t="s">
        <v>802</v>
      </c>
      <c r="C97" s="320">
        <f>D97+E97+F97</f>
        <v>0</v>
      </c>
      <c r="D97" s="305"/>
      <c r="E97" s="320"/>
      <c r="F97" s="320">
        <f>I97+J97+K97</f>
        <v>0</v>
      </c>
      <c r="G97" s="303"/>
      <c r="H97" s="320"/>
      <c r="I97" s="320"/>
      <c r="J97" s="320"/>
      <c r="K97" s="320"/>
      <c r="L97" s="321"/>
      <c r="M97" s="304"/>
      <c r="N97" s="304"/>
      <c r="O97" s="304"/>
      <c r="P97" s="305" t="s">
        <v>613</v>
      </c>
      <c r="Q97" s="321"/>
      <c r="R97" s="321"/>
      <c r="S97" s="199"/>
    </row>
    <row r="98" spans="1:19" ht="44.25" customHeight="1">
      <c r="A98" s="310"/>
      <c r="B98" s="306" t="s">
        <v>514</v>
      </c>
      <c r="C98" s="432"/>
      <c r="D98" s="203"/>
      <c r="E98" s="204"/>
      <c r="F98" s="204"/>
      <c r="G98" s="200"/>
      <c r="H98" s="204"/>
      <c r="I98" s="204"/>
      <c r="J98" s="204"/>
      <c r="K98" s="204"/>
      <c r="L98" s="205"/>
      <c r="M98" s="202"/>
      <c r="N98" s="202"/>
      <c r="O98" s="202"/>
      <c r="P98" s="203" t="s">
        <v>613</v>
      </c>
      <c r="Q98" s="205"/>
      <c r="R98" s="205"/>
      <c r="S98" s="199"/>
    </row>
    <row r="99" spans="1:19" ht="51">
      <c r="A99" s="310"/>
      <c r="B99" s="306" t="s">
        <v>795</v>
      </c>
      <c r="C99" s="432"/>
      <c r="D99" s="203"/>
      <c r="E99" s="204"/>
      <c r="F99" s="204"/>
      <c r="G99" s="200"/>
      <c r="H99" s="204"/>
      <c r="I99" s="204"/>
      <c r="J99" s="204"/>
      <c r="K99" s="204"/>
      <c r="L99" s="205"/>
      <c r="M99" s="202"/>
      <c r="N99" s="202"/>
      <c r="O99" s="202"/>
      <c r="P99" s="203" t="s">
        <v>613</v>
      </c>
      <c r="Q99" s="205"/>
      <c r="R99" s="205"/>
      <c r="S99" s="442"/>
    </row>
    <row r="100" spans="1:19" ht="141" customHeight="1">
      <c r="A100" s="310">
        <v>27</v>
      </c>
      <c r="B100" s="309" t="s">
        <v>363</v>
      </c>
      <c r="C100" s="320">
        <f>E100+F100</f>
        <v>0</v>
      </c>
      <c r="D100" s="305" t="s">
        <v>613</v>
      </c>
      <c r="E100" s="320"/>
      <c r="F100" s="320">
        <f>I100+J100+K100</f>
        <v>0</v>
      </c>
      <c r="G100" s="303"/>
      <c r="H100" s="320"/>
      <c r="I100" s="320"/>
      <c r="J100" s="320"/>
      <c r="K100" s="320"/>
      <c r="L100" s="321"/>
      <c r="M100" s="304"/>
      <c r="N100" s="304"/>
      <c r="O100" s="304"/>
      <c r="P100" s="305" t="s">
        <v>613</v>
      </c>
      <c r="Q100" s="321"/>
      <c r="R100" s="321"/>
      <c r="S100" s="199"/>
    </row>
    <row r="101" spans="1:19" ht="44.25" customHeight="1">
      <c r="A101" s="301">
        <v>28</v>
      </c>
      <c r="B101" s="309" t="s">
        <v>510</v>
      </c>
      <c r="C101" s="318">
        <f>E101+F101</f>
        <v>0</v>
      </c>
      <c r="D101" s="305" t="s">
        <v>613</v>
      </c>
      <c r="E101" s="320"/>
      <c r="F101" s="320">
        <f>I101+J101+K101</f>
        <v>0</v>
      </c>
      <c r="G101" s="303"/>
      <c r="H101" s="320"/>
      <c r="I101" s="320"/>
      <c r="J101" s="320"/>
      <c r="K101" s="320"/>
      <c r="L101" s="321"/>
      <c r="M101" s="304"/>
      <c r="N101" s="304"/>
      <c r="O101" s="304"/>
      <c r="P101" s="305"/>
      <c r="Q101" s="321"/>
      <c r="R101" s="321"/>
      <c r="S101" s="199"/>
    </row>
    <row r="102" spans="1:19" ht="27" customHeight="1">
      <c r="A102" s="312"/>
      <c r="B102" s="313" t="s">
        <v>511</v>
      </c>
      <c r="C102" s="317">
        <f>C8+C9+C10+C11+C12+C13+C15+C17+C19+C20+C26+C34+C37+C38+C48+C52+C53+C54+C55+C56+C63+C79+C85+C86+C87+C97+C100+C101</f>
        <v>194</v>
      </c>
      <c r="D102" s="317">
        <f>D10+D15+D20+D26+D34+D37+D38+D48+D56+D63+D79+D97</f>
        <v>0</v>
      </c>
      <c r="E102" s="317">
        <f aca="true" t="shared" si="11" ref="E102:O102">E8+E9+E10+E11+E12+E13+E15+E17+E19+E20+E26+E34+E37+E38+E48+E52+E53+E54+E55+E56+E63+E79+E85+E86+E87+E97+E100+E101</f>
        <v>75</v>
      </c>
      <c r="F102" s="317">
        <f t="shared" si="11"/>
        <v>119</v>
      </c>
      <c r="G102" s="317">
        <f t="shared" si="11"/>
        <v>20155</v>
      </c>
      <c r="H102" s="317">
        <f t="shared" si="11"/>
        <v>28</v>
      </c>
      <c r="I102" s="317">
        <f t="shared" si="11"/>
        <v>62</v>
      </c>
      <c r="J102" s="317">
        <f t="shared" si="11"/>
        <v>46</v>
      </c>
      <c r="K102" s="317">
        <f t="shared" si="11"/>
        <v>11</v>
      </c>
      <c r="L102" s="317">
        <f t="shared" si="11"/>
        <v>13</v>
      </c>
      <c r="M102" s="317">
        <f t="shared" si="11"/>
        <v>0</v>
      </c>
      <c r="N102" s="317">
        <f t="shared" si="11"/>
        <v>18655</v>
      </c>
      <c r="O102" s="317">
        <f t="shared" si="11"/>
        <v>25014</v>
      </c>
      <c r="P102" s="317">
        <f>P9+P11+P15+P19+P52+P56+P79+P87+P101</f>
        <v>1</v>
      </c>
      <c r="Q102" s="317">
        <f>Q8+Q9+Q10+Q11+Q12+Q13+Q15+Q17+Q19+Q20+Q26+Q34+Q37+Q38+Q48+Q52+Q53+Q54+Q55+Q56+Q63+Q79+Q85+Q86+Q87+Q97+Q100+Q101</f>
        <v>86</v>
      </c>
      <c r="R102" s="317">
        <f>R9+R10+R11+R12+R13+R15+R17+R19+R26+R34+R37+R38+R48+R52+R53+R54+R55+R56+R63+R79+R85+R87+R97+R100+R101</f>
        <v>32</v>
      </c>
      <c r="S102" s="199"/>
    </row>
    <row r="103" spans="1:19" ht="20.25" customHeight="1">
      <c r="A103" s="307"/>
      <c r="B103" s="309" t="s">
        <v>705</v>
      </c>
      <c r="C103" s="318">
        <f>C13+C15+C17+C21+C27+C35+C37+C39+C49+C57+C64+C80+C88+C97</f>
        <v>51</v>
      </c>
      <c r="D103" s="317">
        <f>D15+D21+D27+D35+D37+D39+D49+D57+D64+D80+D97</f>
        <v>0</v>
      </c>
      <c r="E103" s="318">
        <f aca="true" t="shared" si="12" ref="E103:O103">E13+E15+E17+E21+E27+E35+E37+E39+E49+E57+E64+E80+E88+E97</f>
        <v>17</v>
      </c>
      <c r="F103" s="318">
        <f t="shared" si="12"/>
        <v>34</v>
      </c>
      <c r="G103" s="318">
        <f t="shared" si="12"/>
        <v>17762</v>
      </c>
      <c r="H103" s="318">
        <f t="shared" si="12"/>
        <v>10</v>
      </c>
      <c r="I103" s="318">
        <f t="shared" si="12"/>
        <v>16</v>
      </c>
      <c r="J103" s="318">
        <f t="shared" si="12"/>
        <v>8</v>
      </c>
      <c r="K103" s="318">
        <f t="shared" si="12"/>
        <v>10</v>
      </c>
      <c r="L103" s="318">
        <f t="shared" si="12"/>
        <v>11</v>
      </c>
      <c r="M103" s="318">
        <f t="shared" si="12"/>
        <v>0</v>
      </c>
      <c r="N103" s="318">
        <f t="shared" si="12"/>
        <v>16262</v>
      </c>
      <c r="O103" s="318">
        <f t="shared" si="12"/>
        <v>23525</v>
      </c>
      <c r="P103" s="318">
        <f>P15+P57+P80+P88</f>
        <v>0</v>
      </c>
      <c r="Q103" s="318">
        <f>Q13+Q15+Q17+Q21+Q27+Q35+Q37+Q39+Q49+Q57+Q64+Q80+Q88+Q97</f>
        <v>9</v>
      </c>
      <c r="R103" s="318">
        <f>R13+R15+R17+R27+R35+R37+R39+R49+R57+R64+R80+R88+R97</f>
        <v>25</v>
      </c>
      <c r="S103" s="199"/>
    </row>
    <row r="104" spans="1:19" ht="43.5" customHeight="1">
      <c r="A104" s="307"/>
      <c r="B104" s="306" t="s">
        <v>514</v>
      </c>
      <c r="C104" s="318">
        <f>C14+C16+C18+C28+C40+C50+C58+C65+C81+C89+C98</f>
        <v>7</v>
      </c>
      <c r="D104" s="318">
        <f>D16+D18+D28+D40+D50+D58+D65+D81+D98</f>
        <v>0</v>
      </c>
      <c r="E104" s="318">
        <f aca="true" t="shared" si="13" ref="E104:O104">E14+E16+E18+E28+E40+E50+E58+E65+E81+E89+E98</f>
        <v>0</v>
      </c>
      <c r="F104" s="318">
        <f t="shared" si="13"/>
        <v>7</v>
      </c>
      <c r="G104" s="318">
        <f t="shared" si="13"/>
        <v>5033</v>
      </c>
      <c r="H104" s="318">
        <f t="shared" si="13"/>
        <v>1</v>
      </c>
      <c r="I104" s="318">
        <f t="shared" si="13"/>
        <v>2</v>
      </c>
      <c r="J104" s="318">
        <f t="shared" si="13"/>
        <v>3</v>
      </c>
      <c r="K104" s="318">
        <f t="shared" si="13"/>
        <v>2</v>
      </c>
      <c r="L104" s="318">
        <f t="shared" si="13"/>
        <v>1</v>
      </c>
      <c r="M104" s="318">
        <f t="shared" si="13"/>
        <v>0</v>
      </c>
      <c r="N104" s="318">
        <f t="shared" si="13"/>
        <v>5033</v>
      </c>
      <c r="O104" s="318">
        <f t="shared" si="13"/>
        <v>1060</v>
      </c>
      <c r="P104" s="318">
        <f>P16+P58</f>
        <v>0</v>
      </c>
      <c r="Q104" s="318">
        <f>Q14+Q16+Q18+Q28+Q40+Q50+Q58+Q65+Q81+Q89+Q98</f>
        <v>1</v>
      </c>
      <c r="R104" s="318">
        <f>R14+R16+R18+R28+R40+R50+R58+R65+R81+R89+R98</f>
        <v>6</v>
      </c>
      <c r="S104" s="199"/>
    </row>
    <row r="105" spans="1:19" ht="21.75" customHeight="1">
      <c r="A105" s="310"/>
      <c r="B105" s="309" t="s">
        <v>706</v>
      </c>
      <c r="C105" s="318">
        <f>C22+C29+C36+C41+C51+C59+C66+C82+C90</f>
        <v>1</v>
      </c>
      <c r="D105" s="318">
        <f>D22+D29+D36+D41+D51+D59+D66+D82</f>
        <v>0</v>
      </c>
      <c r="E105" s="318">
        <f aca="true" t="shared" si="14" ref="E105:O105">E22+E29+E36+E41+E51+E59+E66+E82+E90</f>
        <v>0</v>
      </c>
      <c r="F105" s="318">
        <f t="shared" si="14"/>
        <v>1</v>
      </c>
      <c r="G105" s="318">
        <f t="shared" si="14"/>
        <v>300</v>
      </c>
      <c r="H105" s="318">
        <f t="shared" si="14"/>
        <v>0</v>
      </c>
      <c r="I105" s="318">
        <f t="shared" si="14"/>
        <v>0</v>
      </c>
      <c r="J105" s="318">
        <f t="shared" si="14"/>
        <v>1</v>
      </c>
      <c r="K105" s="318">
        <f t="shared" si="14"/>
        <v>0</v>
      </c>
      <c r="L105" s="318">
        <f t="shared" si="14"/>
        <v>0</v>
      </c>
      <c r="M105" s="318">
        <f t="shared" si="14"/>
        <v>0</v>
      </c>
      <c r="N105" s="318">
        <f t="shared" si="14"/>
        <v>300</v>
      </c>
      <c r="O105" s="318">
        <f t="shared" si="14"/>
        <v>0</v>
      </c>
      <c r="P105" s="318">
        <f>P59+P82+P90</f>
        <v>0</v>
      </c>
      <c r="Q105" s="318">
        <f>Q22+Q29+Q36+Q41+Q51+Q59+Q66+Q82+Q90</f>
        <v>0</v>
      </c>
      <c r="R105" s="318">
        <f>R29+R36+R41+R51+R59+R66+R82+R90</f>
        <v>1</v>
      </c>
      <c r="S105" s="199"/>
    </row>
    <row r="106" spans="1:19" ht="39" customHeight="1">
      <c r="A106" s="310"/>
      <c r="B106" s="306" t="s">
        <v>514</v>
      </c>
      <c r="C106" s="318">
        <f>C30+C42+C60+C67+C83+C91</f>
        <v>0</v>
      </c>
      <c r="D106" s="318">
        <f>D30+D42+D60+D67+D83</f>
        <v>0</v>
      </c>
      <c r="E106" s="318">
        <f>E30+E42+E60+E67+E83+E91</f>
        <v>0</v>
      </c>
      <c r="F106" s="318">
        <f aca="true" t="shared" si="15" ref="F106:N106">F30+F42+F60+F67+F83+F91</f>
        <v>0</v>
      </c>
      <c r="G106" s="318">
        <f t="shared" si="15"/>
        <v>0</v>
      </c>
      <c r="H106" s="318">
        <f t="shared" si="15"/>
        <v>0</v>
      </c>
      <c r="I106" s="318">
        <f t="shared" si="15"/>
        <v>0</v>
      </c>
      <c r="J106" s="318">
        <f t="shared" si="15"/>
        <v>0</v>
      </c>
      <c r="K106" s="318">
        <f t="shared" si="15"/>
        <v>0</v>
      </c>
      <c r="L106" s="318">
        <f t="shared" si="15"/>
        <v>0</v>
      </c>
      <c r="M106" s="318">
        <f t="shared" si="15"/>
        <v>0</v>
      </c>
      <c r="N106" s="318">
        <f t="shared" si="15"/>
        <v>0</v>
      </c>
      <c r="O106" s="318">
        <f>O30+O42+O60+O67+O83+O91</f>
        <v>0</v>
      </c>
      <c r="P106" s="318">
        <f>P60</f>
        <v>0</v>
      </c>
      <c r="Q106" s="318">
        <f>Q30+Q42+Q60+Q67+Q83+Q91</f>
        <v>0</v>
      </c>
      <c r="R106" s="318">
        <f>R30+R42+R60+R67+R83+R91</f>
        <v>0</v>
      </c>
      <c r="S106" s="199"/>
    </row>
    <row r="107" spans="1:19" ht="18" customHeight="1">
      <c r="A107" s="310"/>
      <c r="B107" s="314" t="s">
        <v>275</v>
      </c>
      <c r="C107" s="316">
        <f>C53+C54+C55</f>
        <v>4</v>
      </c>
      <c r="D107" s="305" t="s">
        <v>613</v>
      </c>
      <c r="E107" s="316">
        <f aca="true" t="shared" si="16" ref="E107:R107">E53+E54+E55</f>
        <v>0</v>
      </c>
      <c r="F107" s="316">
        <f t="shared" si="16"/>
        <v>4</v>
      </c>
      <c r="G107" s="316">
        <f t="shared" si="16"/>
        <v>80</v>
      </c>
      <c r="H107" s="316">
        <f t="shared" si="16"/>
        <v>1</v>
      </c>
      <c r="I107" s="316">
        <f t="shared" si="16"/>
        <v>4</v>
      </c>
      <c r="J107" s="316">
        <f t="shared" si="16"/>
        <v>0</v>
      </c>
      <c r="K107" s="316">
        <f t="shared" si="16"/>
        <v>0</v>
      </c>
      <c r="L107" s="316">
        <f t="shared" si="16"/>
        <v>0</v>
      </c>
      <c r="M107" s="316">
        <f t="shared" si="16"/>
        <v>0</v>
      </c>
      <c r="N107" s="316">
        <f t="shared" si="16"/>
        <v>80</v>
      </c>
      <c r="O107" s="316">
        <f t="shared" si="16"/>
        <v>130</v>
      </c>
      <c r="P107" s="305" t="s">
        <v>613</v>
      </c>
      <c r="Q107" s="316">
        <f t="shared" si="16"/>
        <v>4</v>
      </c>
      <c r="R107" s="316">
        <f t="shared" si="16"/>
        <v>0</v>
      </c>
      <c r="S107" s="199"/>
    </row>
    <row r="108" spans="1:19" ht="19.5" customHeight="1">
      <c r="A108" s="310"/>
      <c r="B108" s="309" t="s">
        <v>494</v>
      </c>
      <c r="C108" s="319">
        <f>C19+C52+C61+C68+C84+C92+C101</f>
        <v>35</v>
      </c>
      <c r="D108" s="319">
        <f>D61+D68+D84</f>
        <v>0</v>
      </c>
      <c r="E108" s="319">
        <f aca="true" t="shared" si="17" ref="E108:O108">E19+E52+E61+E68+E84+E92+E101</f>
        <v>7</v>
      </c>
      <c r="F108" s="319">
        <f t="shared" si="17"/>
        <v>28</v>
      </c>
      <c r="G108" s="319">
        <f t="shared" si="17"/>
        <v>687</v>
      </c>
      <c r="H108" s="319">
        <f t="shared" si="17"/>
        <v>10</v>
      </c>
      <c r="I108" s="319">
        <f t="shared" si="17"/>
        <v>27</v>
      </c>
      <c r="J108" s="319">
        <f t="shared" si="17"/>
        <v>1</v>
      </c>
      <c r="K108" s="319">
        <f t="shared" si="17"/>
        <v>0</v>
      </c>
      <c r="L108" s="319">
        <f t="shared" si="17"/>
        <v>0</v>
      </c>
      <c r="M108" s="319">
        <f t="shared" si="17"/>
        <v>0</v>
      </c>
      <c r="N108" s="319">
        <f t="shared" si="17"/>
        <v>687</v>
      </c>
      <c r="O108" s="319">
        <f t="shared" si="17"/>
        <v>885</v>
      </c>
      <c r="P108" s="319">
        <f>P19+P52+P61+P84+P101</f>
        <v>1</v>
      </c>
      <c r="Q108" s="319">
        <f>Q19+Q52+Q61+Q68+Q84+Q92+Q101</f>
        <v>21</v>
      </c>
      <c r="R108" s="319">
        <f>R19+R52+R61+R68+R84+R92+R101</f>
        <v>6</v>
      </c>
      <c r="S108" s="199"/>
    </row>
    <row r="109" spans="1:19" ht="18.75" customHeight="1">
      <c r="A109" s="310"/>
      <c r="B109" s="314" t="s">
        <v>495</v>
      </c>
      <c r="C109" s="316">
        <f>C8+C9+C10+C11+C12+C62+C69+C85+C86</f>
        <v>103</v>
      </c>
      <c r="D109" s="316">
        <f>D10+D62+D69</f>
        <v>0</v>
      </c>
      <c r="E109" s="316">
        <f aca="true" t="shared" si="18" ref="E109:O109">E8+E9+E10+E11+E12+E62+E69+E85+E86</f>
        <v>51</v>
      </c>
      <c r="F109" s="316">
        <f t="shared" si="18"/>
        <v>52</v>
      </c>
      <c r="G109" s="316">
        <f t="shared" si="18"/>
        <v>1326</v>
      </c>
      <c r="H109" s="316">
        <f t="shared" si="18"/>
        <v>7</v>
      </c>
      <c r="I109" s="316">
        <f t="shared" si="18"/>
        <v>15</v>
      </c>
      <c r="J109" s="316">
        <f t="shared" si="18"/>
        <v>36</v>
      </c>
      <c r="K109" s="316">
        <f t="shared" si="18"/>
        <v>1</v>
      </c>
      <c r="L109" s="316">
        <f t="shared" si="18"/>
        <v>2</v>
      </c>
      <c r="M109" s="316">
        <f t="shared" si="18"/>
        <v>0</v>
      </c>
      <c r="N109" s="316">
        <f t="shared" si="18"/>
        <v>1326</v>
      </c>
      <c r="O109" s="316">
        <f t="shared" si="18"/>
        <v>474</v>
      </c>
      <c r="P109" s="316">
        <f>P9+P11+P62</f>
        <v>0</v>
      </c>
      <c r="Q109" s="316">
        <f>Q8+Q9+Q10+Q11+Q12+Q62+Q69+Q85+Q86</f>
        <v>52</v>
      </c>
      <c r="R109" s="316">
        <f>R9+R10+R11+R12+R62+R69+R85</f>
        <v>0</v>
      </c>
      <c r="S109" s="199"/>
    </row>
    <row r="110" spans="1:19" ht="18.75" customHeight="1">
      <c r="A110" s="310"/>
      <c r="B110" s="411" t="s">
        <v>364</v>
      </c>
      <c r="C110" s="316">
        <f>C100</f>
        <v>0</v>
      </c>
      <c r="D110" s="384" t="str">
        <f aca="true" t="shared" si="19" ref="D110:R110">D100</f>
        <v>Х</v>
      </c>
      <c r="E110" s="316">
        <f t="shared" si="19"/>
        <v>0</v>
      </c>
      <c r="F110" s="316">
        <f t="shared" si="19"/>
        <v>0</v>
      </c>
      <c r="G110" s="316">
        <f t="shared" si="19"/>
        <v>0</v>
      </c>
      <c r="H110" s="316">
        <f t="shared" si="19"/>
        <v>0</v>
      </c>
      <c r="I110" s="316">
        <f t="shared" si="19"/>
        <v>0</v>
      </c>
      <c r="J110" s="316">
        <f t="shared" si="19"/>
        <v>0</v>
      </c>
      <c r="K110" s="316">
        <f t="shared" si="19"/>
        <v>0</v>
      </c>
      <c r="L110" s="316">
        <f t="shared" si="19"/>
        <v>0</v>
      </c>
      <c r="M110" s="316">
        <f t="shared" si="19"/>
        <v>0</v>
      </c>
      <c r="N110" s="316">
        <f t="shared" si="19"/>
        <v>0</v>
      </c>
      <c r="O110" s="316">
        <f t="shared" si="19"/>
        <v>0</v>
      </c>
      <c r="P110" s="384" t="str">
        <f t="shared" si="19"/>
        <v>Х</v>
      </c>
      <c r="Q110" s="316">
        <f t="shared" si="19"/>
        <v>0</v>
      </c>
      <c r="R110" s="316">
        <f t="shared" si="19"/>
        <v>0</v>
      </c>
      <c r="S110" s="199"/>
    </row>
    <row r="111" spans="1:19" ht="60" customHeight="1">
      <c r="A111" s="301"/>
      <c r="B111" s="309" t="s">
        <v>512</v>
      </c>
      <c r="C111" s="202">
        <f>'[6]Форма 9'!E132</f>
        <v>9</v>
      </c>
      <c r="D111" s="202">
        <f>'[6]Форма 9'!F132</f>
        <v>0</v>
      </c>
      <c r="E111" s="202">
        <f>'[6]Форма 9'!G132</f>
        <v>4</v>
      </c>
      <c r="F111" s="202">
        <f>'[6]Форма 9'!H132</f>
        <v>5</v>
      </c>
      <c r="G111" s="202">
        <f>'[6]Форма 9'!I132</f>
        <v>75</v>
      </c>
      <c r="H111" s="202">
        <v>2</v>
      </c>
      <c r="I111" s="202">
        <f>'[6]Форма 9'!K132</f>
        <v>4</v>
      </c>
      <c r="J111" s="202">
        <f>'[6]Форма 9'!L132</f>
        <v>1</v>
      </c>
      <c r="K111" s="202">
        <f>'[6]Форма 9'!M132</f>
        <v>0</v>
      </c>
      <c r="L111" s="202">
        <f>'[6]Форма 9'!N132</f>
        <v>1</v>
      </c>
      <c r="M111" s="202">
        <f>'[6]Форма 9'!O132</f>
        <v>0</v>
      </c>
      <c r="N111" s="202">
        <f>'[6]Форма 9'!P132</f>
        <v>75</v>
      </c>
      <c r="O111" s="202">
        <f>'[6]Форма 9'!Q132</f>
        <v>90</v>
      </c>
      <c r="P111" s="202">
        <f>'[6]Форма 9'!R132</f>
        <v>0</v>
      </c>
      <c r="Q111" s="202">
        <f>'[6]Форма 9'!S132</f>
        <v>5</v>
      </c>
      <c r="R111" s="202">
        <f>'[6]Форма 9'!T132</f>
        <v>0</v>
      </c>
      <c r="S111" s="199"/>
    </row>
    <row r="112" spans="1:19" ht="18.75" customHeight="1">
      <c r="A112" s="712"/>
      <c r="B112" s="712"/>
      <c r="C112" s="712"/>
      <c r="D112" s="712"/>
      <c r="E112" s="712"/>
      <c r="F112" s="712"/>
      <c r="G112" s="712"/>
      <c r="H112" s="712"/>
      <c r="I112" s="712"/>
      <c r="J112" s="712"/>
      <c r="K112" s="712"/>
      <c r="L112" s="712"/>
      <c r="M112" s="712"/>
      <c r="N112" s="712"/>
      <c r="O112" s="712"/>
      <c r="P112" s="712"/>
      <c r="Q112" s="712"/>
      <c r="R112" s="712"/>
      <c r="S112" s="199"/>
    </row>
    <row r="113" spans="1:19" ht="42" customHeight="1">
      <c r="A113" s="301">
        <v>29</v>
      </c>
      <c r="B113" s="309" t="s">
        <v>513</v>
      </c>
      <c r="C113" s="303">
        <f>C114+C116+C118+C119+C120+C121</f>
        <v>2</v>
      </c>
      <c r="D113" s="303">
        <f aca="true" t="shared" si="20" ref="D113:Q113">D114+D116+D118+D119+D120+D121</f>
        <v>0</v>
      </c>
      <c r="E113" s="303">
        <f t="shared" si="20"/>
        <v>0</v>
      </c>
      <c r="F113" s="303">
        <f t="shared" si="20"/>
        <v>2</v>
      </c>
      <c r="G113" s="303">
        <f t="shared" si="20"/>
        <v>19465</v>
      </c>
      <c r="H113" s="303">
        <f t="shared" si="20"/>
        <v>0</v>
      </c>
      <c r="I113" s="303">
        <f t="shared" si="20"/>
        <v>0</v>
      </c>
      <c r="J113" s="303">
        <f t="shared" si="20"/>
        <v>0</v>
      </c>
      <c r="K113" s="303">
        <f t="shared" si="20"/>
        <v>2</v>
      </c>
      <c r="L113" s="303">
        <f t="shared" si="20"/>
        <v>2</v>
      </c>
      <c r="M113" s="303">
        <f t="shared" si="20"/>
        <v>2</v>
      </c>
      <c r="N113" s="303">
        <f t="shared" si="20"/>
        <v>0</v>
      </c>
      <c r="O113" s="303">
        <f t="shared" si="20"/>
        <v>0</v>
      </c>
      <c r="P113" s="303">
        <f t="shared" si="20"/>
        <v>0</v>
      </c>
      <c r="Q113" s="303">
        <f t="shared" si="20"/>
        <v>0</v>
      </c>
      <c r="R113" s="303">
        <f>R114+R116+R118+R119+R120+R121</f>
        <v>0</v>
      </c>
      <c r="S113" s="199"/>
    </row>
    <row r="114" spans="1:19" ht="17.25" customHeight="1">
      <c r="A114" s="307"/>
      <c r="B114" s="309" t="s">
        <v>705</v>
      </c>
      <c r="C114" s="200">
        <f>'[6]Форма 9'!E120+'[6]Форма 9'!E121</f>
        <v>2</v>
      </c>
      <c r="D114" s="200">
        <f>'[6]Форма 9'!F120+'[6]Форма 9'!F121</f>
        <v>0</v>
      </c>
      <c r="E114" s="200">
        <f>'[6]Форма 9'!G120+'[6]Форма 9'!G121</f>
        <v>0</v>
      </c>
      <c r="F114" s="200">
        <f>'[6]Форма 9'!H120+'[6]Форма 9'!H121</f>
        <v>2</v>
      </c>
      <c r="G114" s="200">
        <f>'[6]Форма 9'!I120+'[6]Форма 9'!I121</f>
        <v>19465</v>
      </c>
      <c r="H114" s="200">
        <f>'[6]Форма 9'!J120+'[6]Форма 9'!J121</f>
        <v>0</v>
      </c>
      <c r="I114" s="200">
        <f>'[6]Форма 9'!K120+'[6]Форма 9'!K121</f>
        <v>0</v>
      </c>
      <c r="J114" s="200">
        <f>'[6]Форма 9'!L120+'[6]Форма 9'!L121</f>
        <v>0</v>
      </c>
      <c r="K114" s="200">
        <f>'[6]Форма 9'!M120+'[6]Форма 9'!M121</f>
        <v>2</v>
      </c>
      <c r="L114" s="200">
        <f>'[6]Форма 9'!N120+'[6]Форма 9'!N121</f>
        <v>2</v>
      </c>
      <c r="M114" s="200">
        <f>'[6]Форма 9'!O120+'[6]Форма 9'!O121</f>
        <v>2</v>
      </c>
      <c r="N114" s="200">
        <f>'[6]Форма 9'!P120+'[6]Форма 9'!P121</f>
        <v>0</v>
      </c>
      <c r="O114" s="200">
        <f>'[6]Форма 9'!Q120+'[6]Форма 9'!Q121</f>
        <v>0</v>
      </c>
      <c r="P114" s="200">
        <f>'[6]Форма 9'!R120+'[6]Форма 9'!R121</f>
        <v>0</v>
      </c>
      <c r="Q114" s="200">
        <f>'[6]Форма 9'!S120+'[6]Форма 9'!S121</f>
        <v>0</v>
      </c>
      <c r="R114" s="200">
        <f>'[6]Форма 9'!T120+'[6]Форма 9'!T121</f>
        <v>0</v>
      </c>
      <c r="S114" s="199"/>
    </row>
    <row r="115" spans="1:19" ht="39.75" customHeight="1">
      <c r="A115" s="307"/>
      <c r="B115" s="306" t="s">
        <v>514</v>
      </c>
      <c r="C115" s="200">
        <f>'[6]Форма 9'!E120</f>
        <v>0</v>
      </c>
      <c r="D115" s="200">
        <f>'[6]Форма 9'!F120</f>
        <v>0</v>
      </c>
      <c r="E115" s="200">
        <f>'[6]Форма 9'!G120</f>
        <v>0</v>
      </c>
      <c r="F115" s="200">
        <f>'[6]Форма 9'!H120</f>
        <v>0</v>
      </c>
      <c r="G115" s="200">
        <f>'[6]Форма 9'!I120</f>
        <v>0</v>
      </c>
      <c r="H115" s="200">
        <f>'[6]Форма 9'!J120</f>
        <v>0</v>
      </c>
      <c r="I115" s="200">
        <f>'[6]Форма 9'!K120</f>
        <v>0</v>
      </c>
      <c r="J115" s="200">
        <f>'[6]Форма 9'!L120</f>
        <v>0</v>
      </c>
      <c r="K115" s="200">
        <f>'[6]Форма 9'!M120</f>
        <v>0</v>
      </c>
      <c r="L115" s="200">
        <f>'[6]Форма 9'!N120</f>
        <v>0</v>
      </c>
      <c r="M115" s="200">
        <f>'[6]Форма 9'!O120</f>
        <v>0</v>
      </c>
      <c r="N115" s="200">
        <f>'[6]Форма 9'!P120</f>
        <v>0</v>
      </c>
      <c r="O115" s="200">
        <f>'[6]Форма 9'!Q120</f>
        <v>0</v>
      </c>
      <c r="P115" s="200">
        <f>'[6]Форма 9'!R120</f>
        <v>0</v>
      </c>
      <c r="Q115" s="200">
        <f>'[6]Форма 9'!S120</f>
        <v>0</v>
      </c>
      <c r="R115" s="200">
        <f>'[6]Форма 9'!T120</f>
        <v>0</v>
      </c>
      <c r="S115" s="199"/>
    </row>
    <row r="116" spans="1:19" ht="12.75" customHeight="1">
      <c r="A116" s="310"/>
      <c r="B116" s="309" t="s">
        <v>706</v>
      </c>
      <c r="C116" s="200">
        <f>'[6]Форма 9'!E122+'[6]Форма 9'!E123</f>
        <v>0</v>
      </c>
      <c r="D116" s="200">
        <f>'[6]Форма 9'!F122+'[6]Форма 9'!F123</f>
        <v>0</v>
      </c>
      <c r="E116" s="200">
        <f>'[6]Форма 9'!G122+'[6]Форма 9'!G123</f>
        <v>0</v>
      </c>
      <c r="F116" s="200">
        <f>'[6]Форма 9'!H122+'[6]Форма 9'!H123</f>
        <v>0</v>
      </c>
      <c r="G116" s="200">
        <f>'[6]Форма 9'!I122+'[6]Форма 9'!I123</f>
        <v>0</v>
      </c>
      <c r="H116" s="200">
        <f>'[6]Форма 9'!J122+'[6]Форма 9'!J123</f>
        <v>0</v>
      </c>
      <c r="I116" s="200">
        <f>'[6]Форма 9'!K122+'[6]Форма 9'!K123</f>
        <v>0</v>
      </c>
      <c r="J116" s="200">
        <f>'[6]Форма 9'!L122+'[6]Форма 9'!L123</f>
        <v>0</v>
      </c>
      <c r="K116" s="200">
        <f>'[6]Форма 9'!M122+'[6]Форма 9'!M123</f>
        <v>0</v>
      </c>
      <c r="L116" s="200">
        <f>'[6]Форма 9'!N122+'[6]Форма 9'!N123</f>
        <v>0</v>
      </c>
      <c r="M116" s="200">
        <f>'[6]Форма 9'!O122+'[6]Форма 9'!O123</f>
        <v>0</v>
      </c>
      <c r="N116" s="200">
        <f>'[6]Форма 9'!P122+'[6]Форма 9'!P123</f>
        <v>0</v>
      </c>
      <c r="O116" s="200">
        <f>'[6]Форма 9'!Q122+'[6]Форма 9'!Q123</f>
        <v>0</v>
      </c>
      <c r="P116" s="200">
        <f>'[6]Форма 9'!R122+'[6]Форма 9'!R123</f>
        <v>0</v>
      </c>
      <c r="Q116" s="200">
        <f>'[6]Форма 9'!S122+'[6]Форма 9'!S123</f>
        <v>0</v>
      </c>
      <c r="R116" s="200">
        <f>'[6]Форма 9'!T122+'[6]Форма 9'!T123</f>
        <v>0</v>
      </c>
      <c r="S116" s="199"/>
    </row>
    <row r="117" spans="1:19" ht="42" customHeight="1">
      <c r="A117" s="310"/>
      <c r="B117" s="306" t="s">
        <v>514</v>
      </c>
      <c r="C117" s="200">
        <f>'[6]Форма 9'!E122</f>
        <v>0</v>
      </c>
      <c r="D117" s="200">
        <f>'[6]Форма 9'!F122</f>
        <v>0</v>
      </c>
      <c r="E117" s="200">
        <f>'[6]Форма 9'!G122</f>
        <v>0</v>
      </c>
      <c r="F117" s="200">
        <f>'[6]Форма 9'!H122</f>
        <v>0</v>
      </c>
      <c r="G117" s="200">
        <f>'[6]Форма 9'!I122</f>
        <v>0</v>
      </c>
      <c r="H117" s="200">
        <f>'[6]Форма 9'!J122</f>
        <v>0</v>
      </c>
      <c r="I117" s="200">
        <f>'[6]Форма 9'!K122</f>
        <v>0</v>
      </c>
      <c r="J117" s="200">
        <f>'[6]Форма 9'!L122</f>
        <v>0</v>
      </c>
      <c r="K117" s="200">
        <f>'[6]Форма 9'!M122</f>
        <v>0</v>
      </c>
      <c r="L117" s="200">
        <f>'[6]Форма 9'!N122</f>
        <v>0</v>
      </c>
      <c r="M117" s="200">
        <f>'[6]Форма 9'!O122</f>
        <v>0</v>
      </c>
      <c r="N117" s="200">
        <f>'[6]Форма 9'!P122</f>
        <v>0</v>
      </c>
      <c r="O117" s="200">
        <f>'[6]Форма 9'!Q122</f>
        <v>0</v>
      </c>
      <c r="P117" s="200">
        <f>'[6]Форма 9'!R122</f>
        <v>0</v>
      </c>
      <c r="Q117" s="200">
        <f>'[6]Форма 9'!S122</f>
        <v>0</v>
      </c>
      <c r="R117" s="200">
        <f>'[6]Форма 9'!T122</f>
        <v>0</v>
      </c>
      <c r="S117" s="199"/>
    </row>
    <row r="118" spans="1:19" ht="18.75" customHeight="1">
      <c r="A118" s="310"/>
      <c r="B118" s="314" t="s">
        <v>275</v>
      </c>
      <c r="C118" s="200">
        <f>'[6]Форма 9'!E124</f>
        <v>0</v>
      </c>
      <c r="D118" s="200">
        <f>'[6]Форма 9'!F124</f>
        <v>0</v>
      </c>
      <c r="E118" s="200">
        <f>'[6]Форма 9'!G124</f>
        <v>0</v>
      </c>
      <c r="F118" s="200">
        <f>'[6]Форма 9'!H124</f>
        <v>0</v>
      </c>
      <c r="G118" s="200">
        <f>'[6]Форма 9'!I124</f>
        <v>0</v>
      </c>
      <c r="H118" s="200">
        <f>'[6]Форма 9'!J124</f>
        <v>0</v>
      </c>
      <c r="I118" s="200">
        <f>'[6]Форма 9'!K124</f>
        <v>0</v>
      </c>
      <c r="J118" s="200">
        <f>'[6]Форма 9'!L124</f>
        <v>0</v>
      </c>
      <c r="K118" s="200">
        <f>'[6]Форма 9'!M124</f>
        <v>0</v>
      </c>
      <c r="L118" s="200">
        <f>'[6]Форма 9'!N124</f>
        <v>0</v>
      </c>
      <c r="M118" s="200">
        <f>'[6]Форма 9'!O124</f>
        <v>0</v>
      </c>
      <c r="N118" s="200">
        <f>'[6]Форма 9'!P124</f>
        <v>0</v>
      </c>
      <c r="O118" s="200">
        <f>'[6]Форма 9'!Q124</f>
        <v>0</v>
      </c>
      <c r="P118" s="200">
        <f>'[6]Форма 9'!R124</f>
        <v>0</v>
      </c>
      <c r="Q118" s="200">
        <f>'[6]Форма 9'!S124</f>
        <v>0</v>
      </c>
      <c r="R118" s="200">
        <f>'[6]Форма 9'!T124</f>
        <v>0</v>
      </c>
      <c r="S118" s="199"/>
    </row>
    <row r="119" spans="1:19" ht="18" customHeight="1">
      <c r="A119" s="310"/>
      <c r="B119" s="309" t="s">
        <v>494</v>
      </c>
      <c r="C119" s="200">
        <f>'[6]Форма 9'!E125</f>
        <v>0</v>
      </c>
      <c r="D119" s="200">
        <f>'[6]Форма 9'!F125</f>
        <v>0</v>
      </c>
      <c r="E119" s="200">
        <f>'[6]Форма 9'!G125</f>
        <v>0</v>
      </c>
      <c r="F119" s="200">
        <f>'[6]Форма 9'!H125</f>
        <v>0</v>
      </c>
      <c r="G119" s="200">
        <f>'[6]Форма 9'!I125</f>
        <v>0</v>
      </c>
      <c r="H119" s="200">
        <f>'[6]Форма 9'!J125</f>
        <v>0</v>
      </c>
      <c r="I119" s="200">
        <f>'[6]Форма 9'!K125</f>
        <v>0</v>
      </c>
      <c r="J119" s="200">
        <f>'[6]Форма 9'!L125</f>
        <v>0</v>
      </c>
      <c r="K119" s="200">
        <f>'[6]Форма 9'!M125</f>
        <v>0</v>
      </c>
      <c r="L119" s="200">
        <f>'[6]Форма 9'!N125</f>
        <v>0</v>
      </c>
      <c r="M119" s="200">
        <f>'[6]Форма 9'!O125</f>
        <v>0</v>
      </c>
      <c r="N119" s="200">
        <f>'[6]Форма 9'!P125</f>
        <v>0</v>
      </c>
      <c r="O119" s="200">
        <f>'[6]Форма 9'!Q125</f>
        <v>0</v>
      </c>
      <c r="P119" s="200">
        <f>'[6]Форма 9'!R125</f>
        <v>0</v>
      </c>
      <c r="Q119" s="200">
        <f>'[6]Форма 9'!S125</f>
        <v>0</v>
      </c>
      <c r="R119" s="200">
        <f>'[6]Форма 9'!T125</f>
        <v>0</v>
      </c>
      <c r="S119" s="199"/>
    </row>
    <row r="120" spans="1:19" ht="18" customHeight="1">
      <c r="A120" s="310"/>
      <c r="B120" s="314" t="s">
        <v>495</v>
      </c>
      <c r="C120" s="200">
        <f>'[6]Форма 9'!E126</f>
        <v>0</v>
      </c>
      <c r="D120" s="200">
        <f>'[6]Форма 9'!F126</f>
        <v>0</v>
      </c>
      <c r="E120" s="200">
        <f>'[6]Форма 9'!G126</f>
        <v>0</v>
      </c>
      <c r="F120" s="200">
        <f>'[6]Форма 9'!H126</f>
        <v>0</v>
      </c>
      <c r="G120" s="200">
        <f>'[6]Форма 9'!I126</f>
        <v>0</v>
      </c>
      <c r="H120" s="200">
        <f>'[6]Форма 9'!J126</f>
        <v>0</v>
      </c>
      <c r="I120" s="200">
        <f>'[6]Форма 9'!K126</f>
        <v>0</v>
      </c>
      <c r="J120" s="200">
        <f>'[6]Форма 9'!L126</f>
        <v>0</v>
      </c>
      <c r="K120" s="200">
        <f>'[6]Форма 9'!M126</f>
        <v>0</v>
      </c>
      <c r="L120" s="200">
        <f>'[6]Форма 9'!N126</f>
        <v>0</v>
      </c>
      <c r="M120" s="200">
        <f>'[6]Форма 9'!O126</f>
        <v>0</v>
      </c>
      <c r="N120" s="200">
        <f>'[6]Форма 9'!P126</f>
        <v>0</v>
      </c>
      <c r="O120" s="200">
        <f>'[6]Форма 9'!Q126</f>
        <v>0</v>
      </c>
      <c r="P120" s="200">
        <f>'[6]Форма 9'!R126</f>
        <v>0</v>
      </c>
      <c r="Q120" s="200">
        <f>'[6]Форма 9'!S126</f>
        <v>0</v>
      </c>
      <c r="R120" s="200">
        <f>'[6]Форма 9'!T126</f>
        <v>0</v>
      </c>
      <c r="S120" s="199"/>
    </row>
    <row r="121" spans="1:19" ht="18" customHeight="1">
      <c r="A121" s="315"/>
      <c r="B121" s="411" t="s">
        <v>364</v>
      </c>
      <c r="C121" s="383">
        <f>'[6]Форма 9'!E127</f>
        <v>0</v>
      </c>
      <c r="D121" s="383">
        <f>'[6]Форма 9'!F127</f>
        <v>0</v>
      </c>
      <c r="E121" s="383">
        <f>'[6]Форма 9'!G127</f>
        <v>0</v>
      </c>
      <c r="F121" s="383">
        <f>'[6]Форма 9'!H127</f>
        <v>0</v>
      </c>
      <c r="G121" s="383">
        <f>'[6]Форма 9'!I127</f>
        <v>0</v>
      </c>
      <c r="H121" s="383">
        <f>'[6]Форма 9'!J127</f>
        <v>0</v>
      </c>
      <c r="I121" s="383">
        <f>'[6]Форма 9'!K127</f>
        <v>0</v>
      </c>
      <c r="J121" s="383">
        <f>'[6]Форма 9'!L127</f>
        <v>0</v>
      </c>
      <c r="K121" s="383">
        <f>'[6]Форма 9'!M127</f>
        <v>0</v>
      </c>
      <c r="L121" s="383">
        <f>'[6]Форма 9'!N127</f>
        <v>0</v>
      </c>
      <c r="M121" s="383">
        <f>'[6]Форма 9'!O127</f>
        <v>0</v>
      </c>
      <c r="N121" s="383">
        <f>'[6]Форма 9'!P127</f>
        <v>0</v>
      </c>
      <c r="O121" s="383">
        <f>'[6]Форма 9'!Q127</f>
        <v>0</v>
      </c>
      <c r="P121" s="383">
        <f>'[6]Форма 9'!R127</f>
        <v>0</v>
      </c>
      <c r="Q121" s="383">
        <f>'[6]Форма 9'!S127</f>
        <v>0</v>
      </c>
      <c r="R121" s="383">
        <f>'[6]Форма 9'!T127</f>
        <v>0</v>
      </c>
      <c r="S121" s="199"/>
    </row>
    <row r="122" spans="1:19" ht="13.5" customHeight="1">
      <c r="A122" s="270"/>
      <c r="B122" s="271"/>
      <c r="C122" s="265"/>
      <c r="D122" s="266"/>
      <c r="E122" s="267"/>
      <c r="F122" s="267"/>
      <c r="G122" s="265"/>
      <c r="H122" s="267"/>
      <c r="I122" s="267"/>
      <c r="J122" s="267"/>
      <c r="K122" s="267"/>
      <c r="L122" s="268"/>
      <c r="M122" s="269"/>
      <c r="N122" s="269"/>
      <c r="O122" s="269"/>
      <c r="P122" s="268"/>
      <c r="Q122" s="268"/>
      <c r="R122" s="268"/>
      <c r="S122" s="199"/>
    </row>
    <row r="123" spans="1:19" ht="39" customHeight="1">
      <c r="A123" s="710" t="s">
        <v>276</v>
      </c>
      <c r="B123" s="711"/>
      <c r="C123" s="713" t="s">
        <v>853</v>
      </c>
      <c r="D123" s="714"/>
      <c r="E123" s="714"/>
      <c r="F123" s="714"/>
      <c r="G123" s="714"/>
      <c r="H123" s="714"/>
      <c r="I123" s="714"/>
      <c r="J123" s="714"/>
      <c r="K123" s="714"/>
      <c r="L123" s="714"/>
      <c r="M123" s="714"/>
      <c r="N123" s="714"/>
      <c r="O123" s="714"/>
      <c r="P123" s="714"/>
      <c r="Q123" s="714"/>
      <c r="R123" s="715"/>
      <c r="S123" s="199"/>
    </row>
    <row r="124" spans="1:19" ht="12.75">
      <c r="A124" s="207"/>
      <c r="B124" s="208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199"/>
    </row>
    <row r="125" spans="1:19" ht="12.75">
      <c r="A125" s="207"/>
      <c r="B125" s="208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199"/>
    </row>
    <row r="126" spans="1:19" ht="12.75">
      <c r="A126" s="207"/>
      <c r="B126" s="208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199"/>
    </row>
    <row r="127" spans="1:19" ht="24" customHeight="1">
      <c r="A127" s="210" t="s">
        <v>900</v>
      </c>
      <c r="B127" s="210"/>
      <c r="C127" s="210"/>
      <c r="D127" s="210"/>
      <c r="E127" s="210"/>
      <c r="F127" s="210"/>
      <c r="G127" s="210"/>
      <c r="H127" s="210"/>
      <c r="J127" s="210"/>
      <c r="K127" s="210"/>
      <c r="L127" s="211"/>
      <c r="M127" s="211"/>
      <c r="N127" s="199"/>
      <c r="O127" s="199"/>
      <c r="P127" s="211"/>
      <c r="Q127" s="211"/>
      <c r="R127" s="211"/>
      <c r="S127" s="199"/>
    </row>
    <row r="128" spans="1:19" ht="24" customHeight="1">
      <c r="A128" s="210" t="s">
        <v>901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1"/>
      <c r="M128" s="211"/>
      <c r="N128" s="199"/>
      <c r="O128" s="199"/>
      <c r="P128" s="211"/>
      <c r="Q128" s="211"/>
      <c r="R128" s="211"/>
      <c r="S128" s="199"/>
    </row>
    <row r="129" spans="1:19" ht="24" customHeight="1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1"/>
      <c r="M129" s="211"/>
      <c r="N129" s="199"/>
      <c r="O129" s="199"/>
      <c r="P129" s="211"/>
      <c r="Q129" s="211"/>
      <c r="R129" s="211"/>
      <c r="S129" s="199"/>
    </row>
    <row r="130" spans="1:19" ht="24.75" customHeight="1">
      <c r="A130" s="210" t="s">
        <v>841</v>
      </c>
      <c r="B130" s="210"/>
      <c r="C130" s="210"/>
      <c r="D130" s="210"/>
      <c r="E130" s="210"/>
      <c r="F130" s="210"/>
      <c r="G130" s="210"/>
      <c r="H130" s="210"/>
      <c r="I130" s="210" t="s">
        <v>776</v>
      </c>
      <c r="J130" s="210"/>
      <c r="K130" s="210"/>
      <c r="L130" s="199"/>
      <c r="M130" s="199"/>
      <c r="N130" s="199"/>
      <c r="O130" s="199"/>
      <c r="P130" s="199"/>
      <c r="Q130" s="199"/>
      <c r="R130" s="199"/>
      <c r="S130" s="199"/>
    </row>
    <row r="131" spans="1:19" ht="12.7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ht="12.7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ht="12.7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 t="s">
        <v>684</v>
      </c>
      <c r="L133" s="199"/>
      <c r="M133" s="199"/>
      <c r="N133" s="199"/>
      <c r="O133" s="199"/>
      <c r="P133" s="199"/>
      <c r="Q133" s="199"/>
      <c r="R133" s="199"/>
      <c r="S133" s="199"/>
    </row>
    <row r="134" spans="1:19" ht="12.7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ht="12.7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ht="12.7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ht="12.7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ht="12.7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ht="12.75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ht="12.7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8" ht="12.7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</row>
    <row r="142" spans="1:18" ht="12.7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</row>
    <row r="143" spans="1:18" ht="12.7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</row>
    <row r="144" spans="1:18" ht="12.75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</row>
    <row r="145" spans="1:18" ht="12.7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</row>
    <row r="146" spans="1:18" ht="12.7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</row>
    <row r="147" spans="1:18" ht="12.75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</row>
    <row r="148" spans="1:18" ht="12.7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</row>
    <row r="149" spans="1:18" ht="12.75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</row>
    <row r="150" spans="1:18" ht="12.75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</row>
    <row r="151" spans="1:18" ht="12.75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</row>
    <row r="152" spans="1:18" ht="12.75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</row>
    <row r="153" spans="1:18" ht="12.75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</row>
    <row r="154" spans="1:18" ht="12.75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</row>
    <row r="155" spans="1:18" ht="12.75">
      <c r="A155" s="199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</row>
    <row r="156" spans="1:18" ht="12.75">
      <c r="A156" s="199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</row>
    <row r="157" spans="1:18" ht="12.75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</row>
  </sheetData>
  <sheetProtection/>
  <protectedRanges>
    <protectedRange sqref="P1:R4 A1:L4" name="Диапазон7"/>
    <protectedRange sqref="G122" name="Диапазон1"/>
    <protectedRange sqref="H10:L11 Q10:R11 E10:E11 D10 H15:L15 Q15:R15 D15:E15 H17:L17 Q17:R17 E17" name="Диапазон2_1"/>
    <protectedRange sqref="F34 G80:G84 Q8 G70 C56 F79 C8:L8 G39:G47 F38 F63 F48 C63 C38 C48 C79 G35:G37 C34 G57:G62 F56 F9:G24 G93 G31:G33 G25 F24:F26 C9:C26 G52:G55 G97:G101" name="Диапазон1_2"/>
    <protectedRange sqref="H19:L19 P19:R19 E19" name="Диапазон3_1"/>
    <protectedRange sqref="G26:O26 R26 G34:O34 Q34:R34 E20:E26 H20:L25 Q20:Q26" name="Диапазон4_1"/>
    <protectedRange sqref="G38:O38 E38 H35:L37 Q35:R38 D35:F37 H100:L100 Q100:R100 E100:F100 Q31:R33 D31:F33 H31:L33" name="Диапазон5_1"/>
    <protectedRange sqref="D40:F47 H40:L47 Q40:R47" name="Диапазон6_1"/>
  </protectedRanges>
  <mergeCells count="21">
    <mergeCell ref="P5:R5"/>
    <mergeCell ref="J5:J6"/>
    <mergeCell ref="K5:K6"/>
    <mergeCell ref="F5:G5"/>
    <mergeCell ref="A123:B123"/>
    <mergeCell ref="A5:A6"/>
    <mergeCell ref="B5:B6"/>
    <mergeCell ref="C5:C6"/>
    <mergeCell ref="A112:R112"/>
    <mergeCell ref="N5:N6"/>
    <mergeCell ref="C123:R123"/>
    <mergeCell ref="H5:I5"/>
    <mergeCell ref="L5:L6"/>
    <mergeCell ref="E5:E6"/>
    <mergeCell ref="A1:D1"/>
    <mergeCell ref="A2:F2"/>
    <mergeCell ref="A3:K3"/>
    <mergeCell ref="A4:R4"/>
    <mergeCell ref="D5:D6"/>
    <mergeCell ref="O5:O6"/>
    <mergeCell ref="M5:M6"/>
  </mergeCells>
  <printOptions horizontalCentered="1"/>
  <pageMargins left="0.1968503937007874" right="0.1968503937007874" top="0.7874015748031497" bottom="0.5905511811023623" header="0.4724409448818898" footer="0.3937007874015748"/>
  <pageSetup firstPageNumber="82" useFirstPageNumber="1" horizontalDpi="300" verticalDpi="300" orientation="landscape" paperSize="9" scale="80" r:id="rId1"/>
  <headerFooter scaleWithDoc="0"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8"/>
  <sheetViews>
    <sheetView showZeros="0" zoomScalePageLayoutView="0" workbookViewId="0" topLeftCell="A1">
      <selection activeCell="G18" sqref="G18"/>
    </sheetView>
  </sheetViews>
  <sheetFormatPr defaultColWidth="8.875" defaultRowHeight="12.75"/>
  <cols>
    <col min="1" max="1" width="3.25390625" style="212" customWidth="1"/>
    <col min="2" max="2" width="37.125" style="212" customWidth="1"/>
    <col min="3" max="3" width="18.25390625" style="212" customWidth="1"/>
    <col min="4" max="4" width="14.00390625" style="212" customWidth="1"/>
    <col min="5" max="6" width="12.75390625" style="212" customWidth="1"/>
    <col min="7" max="7" width="13.875" style="212" customWidth="1"/>
    <col min="8" max="8" width="13.75390625" style="212" customWidth="1"/>
    <col min="9" max="9" width="13.25390625" style="212" customWidth="1"/>
    <col min="10" max="10" width="19.00390625" style="212" customWidth="1"/>
    <col min="11" max="16384" width="8.875" style="212" customWidth="1"/>
  </cols>
  <sheetData>
    <row r="1" spans="1:10" s="192" customFormat="1" ht="12.75">
      <c r="A1" s="527" t="s">
        <v>527</v>
      </c>
      <c r="B1" s="527"/>
      <c r="C1" s="527"/>
      <c r="D1" s="94"/>
      <c r="E1" s="108"/>
      <c r="F1" s="108"/>
      <c r="G1" s="190"/>
      <c r="H1" s="190"/>
      <c r="I1" s="190"/>
      <c r="J1" s="191"/>
    </row>
    <row r="2" spans="1:10" s="192" customFormat="1" ht="12.75">
      <c r="A2" s="528" t="s">
        <v>851</v>
      </c>
      <c r="B2" s="528"/>
      <c r="C2" s="528"/>
      <c r="D2" s="528"/>
      <c r="E2" s="528"/>
      <c r="F2" s="91"/>
      <c r="G2" s="190"/>
      <c r="H2" s="190"/>
      <c r="I2" s="190"/>
      <c r="J2" s="191"/>
    </row>
    <row r="3" spans="1:14" s="192" customFormat="1" ht="12.75">
      <c r="A3" s="528" t="s">
        <v>850</v>
      </c>
      <c r="B3" s="528"/>
      <c r="C3" s="528"/>
      <c r="D3" s="528"/>
      <c r="E3" s="528"/>
      <c r="F3" s="528"/>
      <c r="G3" s="194"/>
      <c r="H3" s="194"/>
      <c r="I3" s="194"/>
      <c r="J3" s="195"/>
      <c r="K3" s="195"/>
      <c r="L3" s="195"/>
      <c r="M3" s="195"/>
      <c r="N3" s="193"/>
    </row>
    <row r="4" spans="1:12" ht="60" customHeight="1">
      <c r="A4" s="717" t="s">
        <v>902</v>
      </c>
      <c r="B4" s="717"/>
      <c r="C4" s="717"/>
      <c r="D4" s="717"/>
      <c r="E4" s="717"/>
      <c r="F4" s="717"/>
      <c r="G4" s="717"/>
      <c r="H4" s="717"/>
      <c r="I4" s="717"/>
      <c r="J4" s="717"/>
      <c r="K4" s="213"/>
      <c r="L4" s="213"/>
    </row>
    <row r="5" spans="1:10" ht="54.75" customHeight="1">
      <c r="A5" s="720" t="s">
        <v>526</v>
      </c>
      <c r="B5" s="722" t="s">
        <v>517</v>
      </c>
      <c r="C5" s="718" t="s">
        <v>403</v>
      </c>
      <c r="D5" s="716" t="s">
        <v>404</v>
      </c>
      <c r="E5" s="716"/>
      <c r="F5" s="716" t="s">
        <v>405</v>
      </c>
      <c r="G5" s="716"/>
      <c r="H5" s="716" t="s">
        <v>406</v>
      </c>
      <c r="I5" s="716"/>
      <c r="J5" s="718" t="s">
        <v>407</v>
      </c>
    </row>
    <row r="6" spans="1:10" ht="52.5" customHeight="1">
      <c r="A6" s="721"/>
      <c r="B6" s="721"/>
      <c r="C6" s="719"/>
      <c r="D6" s="412" t="s">
        <v>518</v>
      </c>
      <c r="E6" s="412" t="s">
        <v>519</v>
      </c>
      <c r="F6" s="412" t="s">
        <v>518</v>
      </c>
      <c r="G6" s="412" t="s">
        <v>519</v>
      </c>
      <c r="H6" s="412" t="s">
        <v>518</v>
      </c>
      <c r="I6" s="412" t="s">
        <v>519</v>
      </c>
      <c r="J6" s="719"/>
    </row>
    <row r="7" spans="1:10" ht="14.25" customHeight="1">
      <c r="A7" s="218"/>
      <c r="B7" s="218" t="s">
        <v>545</v>
      </c>
      <c r="C7" s="219">
        <v>1</v>
      </c>
      <c r="D7" s="220">
        <v>2</v>
      </c>
      <c r="E7" s="220">
        <v>3</v>
      </c>
      <c r="F7" s="220">
        <v>4</v>
      </c>
      <c r="G7" s="220">
        <v>5</v>
      </c>
      <c r="H7" s="220">
        <v>6</v>
      </c>
      <c r="I7" s="220">
        <v>7</v>
      </c>
      <c r="J7" s="220">
        <v>8</v>
      </c>
    </row>
    <row r="8" spans="1:10" ht="40.5" customHeight="1">
      <c r="A8" s="221">
        <v>1</v>
      </c>
      <c r="B8" s="222" t="s">
        <v>520</v>
      </c>
      <c r="C8" s="225">
        <f aca="true" t="shared" si="0" ref="C8:C14">E8+G8+I8+J8</f>
        <v>0</v>
      </c>
      <c r="D8" s="214"/>
      <c r="E8" s="214"/>
      <c r="F8" s="214"/>
      <c r="G8" s="214"/>
      <c r="H8" s="214"/>
      <c r="I8" s="214"/>
      <c r="J8" s="214"/>
    </row>
    <row r="9" spans="1:10" ht="29.25" customHeight="1">
      <c r="A9" s="221">
        <v>2</v>
      </c>
      <c r="B9" s="414" t="s">
        <v>408</v>
      </c>
      <c r="C9" s="225">
        <f t="shared" si="0"/>
        <v>0</v>
      </c>
      <c r="D9" s="214"/>
      <c r="E9" s="214"/>
      <c r="F9" s="214"/>
      <c r="G9" s="214"/>
      <c r="H9" s="214"/>
      <c r="I9" s="214"/>
      <c r="J9" s="214"/>
    </row>
    <row r="10" spans="1:10" ht="51">
      <c r="A10" s="221">
        <v>3</v>
      </c>
      <c r="B10" s="413" t="s">
        <v>365</v>
      </c>
      <c r="C10" s="225"/>
      <c r="D10" s="214"/>
      <c r="E10" s="214"/>
      <c r="F10" s="214"/>
      <c r="G10" s="214"/>
      <c r="H10" s="214"/>
      <c r="I10" s="214"/>
      <c r="J10" s="214"/>
    </row>
    <row r="11" spans="1:10" ht="81" customHeight="1">
      <c r="A11" s="221">
        <v>4</v>
      </c>
      <c r="B11" s="222" t="s">
        <v>521</v>
      </c>
      <c r="C11" s="225">
        <f t="shared" si="0"/>
        <v>0</v>
      </c>
      <c r="D11" s="214"/>
      <c r="E11" s="214"/>
      <c r="F11" s="214"/>
      <c r="G11" s="214"/>
      <c r="H11" s="214"/>
      <c r="I11" s="214"/>
      <c r="J11" s="214"/>
    </row>
    <row r="12" spans="1:10" ht="30" customHeight="1">
      <c r="A12" s="221">
        <v>5</v>
      </c>
      <c r="B12" s="222" t="s">
        <v>522</v>
      </c>
      <c r="C12" s="225">
        <f t="shared" si="0"/>
        <v>0</v>
      </c>
      <c r="D12" s="214"/>
      <c r="E12" s="214"/>
      <c r="F12" s="214"/>
      <c r="G12" s="214"/>
      <c r="H12" s="214"/>
      <c r="I12" s="214"/>
      <c r="J12" s="214"/>
    </row>
    <row r="13" spans="1:10" ht="76.5">
      <c r="A13" s="221">
        <v>6</v>
      </c>
      <c r="B13" s="222" t="s">
        <v>792</v>
      </c>
      <c r="C13" s="434"/>
      <c r="D13" s="214"/>
      <c r="E13" s="214"/>
      <c r="F13" s="214"/>
      <c r="G13" s="214"/>
      <c r="H13" s="214"/>
      <c r="I13" s="214"/>
      <c r="J13" s="214"/>
    </row>
    <row r="14" spans="1:10" ht="81" customHeight="1">
      <c r="A14" s="221">
        <v>7</v>
      </c>
      <c r="B14" s="223" t="s">
        <v>523</v>
      </c>
      <c r="C14" s="225">
        <f t="shared" si="0"/>
        <v>0</v>
      </c>
      <c r="D14" s="214"/>
      <c r="E14" s="214"/>
      <c r="F14" s="214"/>
      <c r="G14" s="214"/>
      <c r="H14" s="214"/>
      <c r="I14" s="214"/>
      <c r="J14" s="214"/>
    </row>
    <row r="15" spans="1:10" ht="18.75" customHeight="1">
      <c r="A15" s="215"/>
      <c r="B15" s="385" t="s">
        <v>554</v>
      </c>
      <c r="C15" s="391">
        <f aca="true" t="shared" si="1" ref="C15:J15">SUM(C8:C14)</f>
        <v>0</v>
      </c>
      <c r="D15" s="391">
        <f t="shared" si="1"/>
        <v>0</v>
      </c>
      <c r="E15" s="391">
        <f t="shared" si="1"/>
        <v>0</v>
      </c>
      <c r="F15" s="391">
        <f t="shared" si="1"/>
        <v>0</v>
      </c>
      <c r="G15" s="391">
        <f t="shared" si="1"/>
        <v>0</v>
      </c>
      <c r="H15" s="391">
        <f t="shared" si="1"/>
        <v>0</v>
      </c>
      <c r="I15" s="391">
        <f t="shared" si="1"/>
        <v>0</v>
      </c>
      <c r="J15" s="391">
        <f t="shared" si="1"/>
        <v>0</v>
      </c>
    </row>
    <row r="16" spans="1:4" s="210" customFormat="1" ht="9" customHeight="1">
      <c r="A16" s="216"/>
      <c r="B16" s="217"/>
      <c r="C16" s="216"/>
      <c r="D16" s="216"/>
    </row>
    <row r="17" spans="1:7" ht="12.75">
      <c r="A17" s="210"/>
      <c r="B17" s="210" t="s">
        <v>903</v>
      </c>
      <c r="C17" s="210"/>
      <c r="E17" s="210"/>
      <c r="G17" s="210" t="s">
        <v>905</v>
      </c>
    </row>
    <row r="18" spans="1:7" ht="25.5" customHeight="1">
      <c r="A18" s="210"/>
      <c r="B18" s="210" t="s">
        <v>904</v>
      </c>
      <c r="C18" s="210"/>
      <c r="E18" s="210"/>
      <c r="G18" s="210" t="s">
        <v>562</v>
      </c>
    </row>
  </sheetData>
  <sheetProtection/>
  <protectedRanges>
    <protectedRange sqref="A1:I3 L3:N3" name="Диапазон7"/>
    <protectedRange sqref="A4 C4:I4" name="Диапазон7_1"/>
  </protectedRanges>
  <mergeCells count="11">
    <mergeCell ref="C5:C6"/>
    <mergeCell ref="D5:E5"/>
    <mergeCell ref="H5:I5"/>
    <mergeCell ref="A4:J4"/>
    <mergeCell ref="J5:J6"/>
    <mergeCell ref="A1:C1"/>
    <mergeCell ref="A2:E2"/>
    <mergeCell ref="A3:F3"/>
    <mergeCell ref="F5:G5"/>
    <mergeCell ref="A5:A6"/>
    <mergeCell ref="B5:B6"/>
  </mergeCells>
  <printOptions/>
  <pageMargins left="0.5905511811023623" right="0" top="0.4724409448818898" bottom="0.3937007874015748" header="0.3937007874015748" footer="0.1968503937007874"/>
  <pageSetup firstPageNumber="90" useFirstPageNumber="1" horizontalDpi="600" verticalDpi="600" orientation="landscape" paperSize="9" scale="85" r:id="rId1"/>
  <headerFooter scaleWithDoc="0"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H26"/>
  <sheetViews>
    <sheetView zoomScalePageLayoutView="0" workbookViewId="0" topLeftCell="A1">
      <selection activeCell="G13" sqref="G13"/>
    </sheetView>
  </sheetViews>
  <sheetFormatPr defaultColWidth="8.875" defaultRowHeight="12.75"/>
  <cols>
    <col min="1" max="1" width="8.875" style="386" customWidth="1"/>
    <col min="2" max="2" width="44.75390625" style="386" customWidth="1"/>
    <col min="3" max="3" width="20.375" style="386" customWidth="1"/>
    <col min="4" max="4" width="11.125" style="386" customWidth="1"/>
    <col min="5" max="16384" width="8.875" style="386" customWidth="1"/>
  </cols>
  <sheetData>
    <row r="2" spans="1:4" ht="15.75">
      <c r="A2" s="726" t="s">
        <v>366</v>
      </c>
      <c r="B2" s="726"/>
      <c r="C2" s="726"/>
      <c r="D2" s="726"/>
    </row>
    <row r="3" spans="1:8" ht="78.75" customHeight="1">
      <c r="A3" s="727" t="s">
        <v>909</v>
      </c>
      <c r="B3" s="727"/>
      <c r="C3" s="727"/>
      <c r="D3" s="387"/>
      <c r="E3" s="387"/>
      <c r="F3" s="387"/>
      <c r="G3" s="387"/>
      <c r="H3" s="387"/>
    </row>
    <row r="5" spans="1:3" ht="30.75" customHeight="1">
      <c r="A5" s="392" t="s">
        <v>367</v>
      </c>
      <c r="B5" s="392" t="s">
        <v>368</v>
      </c>
      <c r="C5" s="392" t="s">
        <v>221</v>
      </c>
    </row>
    <row r="6" spans="1:3" ht="15.75">
      <c r="A6" s="388" t="s">
        <v>545</v>
      </c>
      <c r="B6" s="388" t="s">
        <v>557</v>
      </c>
      <c r="C6" s="388">
        <v>1</v>
      </c>
    </row>
    <row r="7" spans="1:3" ht="108.75" customHeight="1">
      <c r="A7" s="723" t="s">
        <v>611</v>
      </c>
      <c r="B7" s="389" t="s">
        <v>369</v>
      </c>
      <c r="C7" s="390"/>
    </row>
    <row r="8" spans="1:3" ht="15.75">
      <c r="A8" s="724"/>
      <c r="B8" s="389" t="s">
        <v>370</v>
      </c>
      <c r="C8" s="390"/>
    </row>
    <row r="9" spans="1:3" ht="15.75">
      <c r="A9" s="725"/>
      <c r="B9" s="389" t="s">
        <v>371</v>
      </c>
      <c r="C9" s="390"/>
    </row>
    <row r="10" spans="1:3" ht="63" customHeight="1">
      <c r="A10" s="723" t="s">
        <v>627</v>
      </c>
      <c r="B10" s="389" t="s">
        <v>372</v>
      </c>
      <c r="C10" s="390"/>
    </row>
    <row r="11" spans="1:3" ht="15.75">
      <c r="A11" s="724"/>
      <c r="B11" s="389" t="s">
        <v>370</v>
      </c>
      <c r="C11" s="390"/>
    </row>
    <row r="12" spans="1:3" ht="15.75">
      <c r="A12" s="725"/>
      <c r="B12" s="389" t="s">
        <v>371</v>
      </c>
      <c r="C12" s="390"/>
    </row>
    <row r="13" spans="1:3" ht="45.75" customHeight="1">
      <c r="A13" s="723" t="s">
        <v>641</v>
      </c>
      <c r="B13" s="389" t="s">
        <v>373</v>
      </c>
      <c r="C13" s="390"/>
    </row>
    <row r="14" spans="1:3" ht="15.75">
      <c r="A14" s="724"/>
      <c r="B14" s="389" t="s">
        <v>370</v>
      </c>
      <c r="C14" s="390"/>
    </row>
    <row r="15" spans="1:3" ht="15.75">
      <c r="A15" s="725"/>
      <c r="B15" s="389" t="s">
        <v>371</v>
      </c>
      <c r="C15" s="390"/>
    </row>
    <row r="19" spans="1:5" s="212" customFormat="1" ht="12.75">
      <c r="A19" s="210" t="s">
        <v>907</v>
      </c>
      <c r="B19" s="210"/>
      <c r="D19" s="210"/>
      <c r="E19" s="210"/>
    </row>
    <row r="20" spans="1:5" s="212" customFormat="1" ht="12.75">
      <c r="A20" s="210" t="s">
        <v>906</v>
      </c>
      <c r="B20" s="210"/>
      <c r="C20" s="210"/>
      <c r="D20" s="210"/>
      <c r="E20" s="210"/>
    </row>
    <row r="21" spans="1:5" s="212" customFormat="1" ht="12.75">
      <c r="A21" s="210"/>
      <c r="B21" s="210"/>
      <c r="C21" s="210"/>
      <c r="D21" s="210"/>
      <c r="E21" s="210"/>
    </row>
    <row r="22" spans="1:5" s="212" customFormat="1" ht="12.75">
      <c r="A22" s="210"/>
      <c r="B22" s="210"/>
      <c r="C22" s="210"/>
      <c r="D22" s="210"/>
      <c r="E22" s="210"/>
    </row>
    <row r="23" spans="1:5" s="212" customFormat="1" ht="24" customHeight="1">
      <c r="A23" s="210" t="s">
        <v>842</v>
      </c>
      <c r="B23" s="210"/>
      <c r="C23" s="210"/>
      <c r="D23" s="210"/>
      <c r="E23" s="210"/>
    </row>
    <row r="26" ht="12.75">
      <c r="A26" s="210" t="s">
        <v>562</v>
      </c>
    </row>
  </sheetData>
  <sheetProtection/>
  <mergeCells count="5">
    <mergeCell ref="A13:A15"/>
    <mergeCell ref="A2:D2"/>
    <mergeCell ref="A3:C3"/>
    <mergeCell ref="A7:A9"/>
    <mergeCell ref="A10:A12"/>
  </mergeCells>
  <printOptions/>
  <pageMargins left="0.7874015748031497" right="0.7480314960629921" top="0.7874015748031497" bottom="0.7874015748031497" header="0.5118110236220472" footer="0.5118110236220472"/>
  <pageSetup firstPageNumber="91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"/>
  <sheetViews>
    <sheetView showZeros="0" zoomScalePageLayoutView="0" workbookViewId="0" topLeftCell="A1">
      <selection activeCell="B25" sqref="B25"/>
    </sheetView>
  </sheetViews>
  <sheetFormatPr defaultColWidth="8.875" defaultRowHeight="12.75"/>
  <cols>
    <col min="1" max="1" width="21.125" style="257" customWidth="1"/>
    <col min="2" max="2" width="32.75390625" style="257" customWidth="1"/>
    <col min="3" max="4" width="16.125" style="257" customWidth="1"/>
    <col min="5" max="6" width="16.25390625" style="257" customWidth="1"/>
    <col min="7" max="7" width="23.00390625" style="257" customWidth="1"/>
    <col min="8" max="16384" width="8.875" style="257" customWidth="1"/>
  </cols>
  <sheetData>
    <row r="1" spans="1:11" s="256" customFormat="1" ht="12.75">
      <c r="A1" s="707" t="s">
        <v>133</v>
      </c>
      <c r="B1" s="707"/>
      <c r="C1" s="707"/>
      <c r="D1" s="707"/>
      <c r="E1" s="224"/>
      <c r="F1" s="224"/>
      <c r="G1" s="224"/>
      <c r="H1" s="95"/>
      <c r="I1" s="95"/>
      <c r="J1" s="95"/>
      <c r="K1" s="95"/>
    </row>
    <row r="2" spans="1:11" s="256" customFormat="1" ht="12.75">
      <c r="A2" s="708" t="s">
        <v>851</v>
      </c>
      <c r="B2" s="708"/>
      <c r="C2" s="708"/>
      <c r="D2" s="708"/>
      <c r="E2" s="708"/>
      <c r="F2" s="708"/>
      <c r="G2" s="92"/>
      <c r="H2" s="95"/>
      <c r="I2" s="95"/>
      <c r="J2" s="95"/>
      <c r="K2" s="95"/>
    </row>
    <row r="3" spans="1:11" s="256" customFormat="1" ht="12.75" customHeight="1">
      <c r="A3" s="528" t="s">
        <v>850</v>
      </c>
      <c r="B3" s="528"/>
      <c r="C3" s="528"/>
      <c r="D3" s="528"/>
      <c r="E3" s="528"/>
      <c r="F3" s="528"/>
      <c r="G3" s="92"/>
      <c r="H3" s="92"/>
      <c r="I3" s="92"/>
      <c r="J3" s="92"/>
      <c r="K3" s="92"/>
    </row>
    <row r="4" spans="1:7" ht="44.25" customHeight="1">
      <c r="A4" s="730" t="s">
        <v>124</v>
      </c>
      <c r="B4" s="730"/>
      <c r="C4" s="730"/>
      <c r="D4" s="730"/>
      <c r="E4" s="730"/>
      <c r="F4" s="730"/>
      <c r="G4" s="730"/>
    </row>
    <row r="5" spans="1:7" ht="57.75" customHeight="1">
      <c r="A5" s="728" t="s">
        <v>132</v>
      </c>
      <c r="B5" s="728" t="s">
        <v>125</v>
      </c>
      <c r="C5" s="716" t="s">
        <v>126</v>
      </c>
      <c r="D5" s="716"/>
      <c r="E5" s="716" t="s">
        <v>127</v>
      </c>
      <c r="F5" s="716"/>
      <c r="G5" s="728" t="s">
        <v>128</v>
      </c>
    </row>
    <row r="6" spans="1:7" ht="102" customHeight="1">
      <c r="A6" s="729"/>
      <c r="B6" s="729"/>
      <c r="C6" s="412" t="s">
        <v>129</v>
      </c>
      <c r="D6" s="412" t="s">
        <v>130</v>
      </c>
      <c r="E6" s="412" t="s">
        <v>129</v>
      </c>
      <c r="F6" s="412" t="s">
        <v>130</v>
      </c>
      <c r="G6" s="729"/>
    </row>
    <row r="7" spans="1:7" ht="14.25" customHeight="1">
      <c r="A7" s="259" t="s">
        <v>545</v>
      </c>
      <c r="B7" s="258">
        <v>1</v>
      </c>
      <c r="C7" s="258">
        <v>2</v>
      </c>
      <c r="D7" s="258">
        <v>3</v>
      </c>
      <c r="E7" s="258">
        <v>4</v>
      </c>
      <c r="F7" s="258">
        <v>5</v>
      </c>
      <c r="G7" s="258">
        <v>6</v>
      </c>
    </row>
    <row r="8" spans="1:7" ht="21" customHeight="1">
      <c r="A8" s="393" t="s">
        <v>374</v>
      </c>
      <c r="B8" s="417">
        <f aca="true" t="shared" si="0" ref="B8:G8">B9+B10+B11</f>
        <v>0</v>
      </c>
      <c r="C8" s="417">
        <f t="shared" si="0"/>
        <v>0</v>
      </c>
      <c r="D8" s="417">
        <f t="shared" si="0"/>
        <v>0</v>
      </c>
      <c r="E8" s="417">
        <f t="shared" si="0"/>
        <v>0</v>
      </c>
      <c r="F8" s="417">
        <f t="shared" si="0"/>
        <v>0</v>
      </c>
      <c r="G8" s="417">
        <f t="shared" si="0"/>
        <v>0</v>
      </c>
    </row>
    <row r="9" spans="1:7" ht="16.5" customHeight="1">
      <c r="A9" s="394" t="s">
        <v>708</v>
      </c>
      <c r="B9" s="260">
        <f>D9+F9+G9</f>
        <v>0</v>
      </c>
      <c r="C9" s="260"/>
      <c r="D9" s="260"/>
      <c r="E9" s="260"/>
      <c r="F9" s="260"/>
      <c r="G9" s="260"/>
    </row>
    <row r="10" spans="1:7" ht="16.5" customHeight="1">
      <c r="A10" s="395" t="s">
        <v>709</v>
      </c>
      <c r="B10" s="260">
        <f>D10+F10+G10</f>
        <v>0</v>
      </c>
      <c r="C10" s="260"/>
      <c r="D10" s="260"/>
      <c r="E10" s="260"/>
      <c r="F10" s="260"/>
      <c r="G10" s="260"/>
    </row>
    <row r="11" spans="1:7" ht="16.5" customHeight="1">
      <c r="A11" s="394" t="s">
        <v>131</v>
      </c>
      <c r="B11" s="260">
        <f>D11+F11+G11</f>
        <v>0</v>
      </c>
      <c r="C11" s="260"/>
      <c r="D11" s="260"/>
      <c r="E11" s="260"/>
      <c r="F11" s="260"/>
      <c r="G11" s="260"/>
    </row>
    <row r="12" spans="2:3" s="261" customFormat="1" ht="14.25" customHeight="1">
      <c r="B12" s="262"/>
      <c r="C12" s="262"/>
    </row>
    <row r="13" spans="2:3" s="261" customFormat="1" ht="14.25" customHeight="1">
      <c r="B13" s="262"/>
      <c r="C13" s="262"/>
    </row>
    <row r="14" spans="2:3" s="261" customFormat="1" ht="14.25" customHeight="1">
      <c r="B14" s="262"/>
      <c r="C14" s="262"/>
    </row>
    <row r="15" spans="2:6" ht="12.75">
      <c r="B15" s="261" t="s">
        <v>910</v>
      </c>
      <c r="C15" s="261"/>
      <c r="E15" s="261" t="s">
        <v>911</v>
      </c>
      <c r="F15" s="261"/>
    </row>
    <row r="16" spans="2:6" ht="24" customHeight="1">
      <c r="B16" s="261" t="s">
        <v>841</v>
      </c>
      <c r="C16" s="261"/>
      <c r="E16" s="261" t="s">
        <v>562</v>
      </c>
      <c r="F16" s="261"/>
    </row>
  </sheetData>
  <sheetProtection/>
  <protectedRanges>
    <protectedRange sqref="A4 C4:F4" name="Диапазон7_1"/>
    <protectedRange sqref="A1:K3" name="Диапазон7_3"/>
  </protectedRanges>
  <mergeCells count="9">
    <mergeCell ref="A5:A6"/>
    <mergeCell ref="B5:B6"/>
    <mergeCell ref="E5:F5"/>
    <mergeCell ref="G5:G6"/>
    <mergeCell ref="C5:D5"/>
    <mergeCell ref="A1:D1"/>
    <mergeCell ref="A2:F2"/>
    <mergeCell ref="A4:G4"/>
    <mergeCell ref="A3:F3"/>
  </mergeCells>
  <printOptions/>
  <pageMargins left="0.4724409448818898" right="0.1968503937007874" top="0.7874015748031497" bottom="0.3937007874015748" header="0.4724409448818898" footer="0.5118110236220472"/>
  <pageSetup firstPageNumber="101" useFirstPageNumber="1" horizontalDpi="600" verticalDpi="600" orientation="landscape" paperSize="9" scale="98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IV51"/>
  <sheetViews>
    <sheetView zoomScalePageLayoutView="0" workbookViewId="0" topLeftCell="A7">
      <selection activeCell="O11" sqref="O11"/>
    </sheetView>
  </sheetViews>
  <sheetFormatPr defaultColWidth="8.875" defaultRowHeight="12.75"/>
  <cols>
    <col min="1" max="1" width="11.00390625" style="226" bestFit="1" customWidth="1"/>
    <col min="2" max="2" width="10.625" style="226" customWidth="1"/>
    <col min="3" max="3" width="5.75390625" style="226" bestFit="1" customWidth="1"/>
    <col min="4" max="4" width="6.25390625" style="226" bestFit="1" customWidth="1"/>
    <col min="5" max="5" width="8.25390625" style="226" bestFit="1" customWidth="1"/>
    <col min="6" max="6" width="7.625" style="226" bestFit="1" customWidth="1"/>
    <col min="7" max="7" width="9.375" style="226" bestFit="1" customWidth="1"/>
    <col min="8" max="8" width="6.875" style="226" customWidth="1"/>
    <col min="9" max="9" width="7.25390625" style="226" bestFit="1" customWidth="1"/>
    <col min="10" max="10" width="6.875" style="226" bestFit="1" customWidth="1"/>
    <col min="11" max="11" width="7.25390625" style="226" bestFit="1" customWidth="1"/>
    <col min="12" max="12" width="6.875" style="226" bestFit="1" customWidth="1"/>
    <col min="13" max="13" width="7.25390625" style="226" bestFit="1" customWidth="1"/>
    <col min="14" max="14" width="6.875" style="226" bestFit="1" customWidth="1"/>
    <col min="15" max="15" width="7.25390625" style="226" bestFit="1" customWidth="1"/>
    <col min="16" max="16" width="6.875" style="226" bestFit="1" customWidth="1"/>
    <col min="17" max="20" width="8.25390625" style="226" bestFit="1" customWidth="1"/>
    <col min="21" max="16384" width="8.875" style="226" customWidth="1"/>
  </cols>
  <sheetData>
    <row r="1" spans="1:16" ht="12.75">
      <c r="A1" s="742" t="s">
        <v>69</v>
      </c>
      <c r="B1" s="742"/>
      <c r="C1" s="742"/>
      <c r="D1" s="403"/>
      <c r="E1" s="403"/>
      <c r="F1" s="403"/>
      <c r="G1" s="403"/>
      <c r="H1" s="403"/>
      <c r="I1" s="403"/>
      <c r="J1" s="403"/>
      <c r="K1" s="227"/>
      <c r="L1" s="227"/>
      <c r="M1" s="227"/>
      <c r="N1" s="227"/>
      <c r="O1" s="227"/>
      <c r="P1" s="227"/>
    </row>
    <row r="2" spans="1:16" ht="12.75">
      <c r="A2" s="743" t="s">
        <v>872</v>
      </c>
      <c r="B2" s="743"/>
      <c r="C2" s="743"/>
      <c r="D2" s="404"/>
      <c r="E2" s="404"/>
      <c r="F2" s="404"/>
      <c r="G2" s="404"/>
      <c r="H2" s="404"/>
      <c r="I2" s="404"/>
      <c r="J2" s="404"/>
      <c r="K2" s="228"/>
      <c r="L2" s="228"/>
      <c r="M2" s="228"/>
      <c r="N2" s="228"/>
      <c r="O2" s="228"/>
      <c r="P2" s="228"/>
    </row>
    <row r="3" spans="1:16" ht="12.75" customHeight="1">
      <c r="A3" s="743" t="s">
        <v>852</v>
      </c>
      <c r="B3" s="743"/>
      <c r="C3" s="743"/>
      <c r="D3" s="743"/>
      <c r="E3" s="743"/>
      <c r="F3" s="743"/>
      <c r="G3" s="743"/>
      <c r="H3" s="743"/>
      <c r="I3" s="743"/>
      <c r="J3" s="743"/>
      <c r="K3" s="227"/>
      <c r="L3" s="227"/>
      <c r="M3" s="227"/>
      <c r="N3" s="227"/>
      <c r="O3" s="227"/>
      <c r="P3" s="227"/>
    </row>
    <row r="4" spans="1:20" ht="42" customHeight="1">
      <c r="A4" s="744" t="s">
        <v>584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</row>
    <row r="5" spans="1:20" ht="12.75">
      <c r="A5" s="229"/>
      <c r="B5" s="229"/>
      <c r="C5" s="230"/>
      <c r="D5" s="230"/>
      <c r="E5" s="745" t="s">
        <v>70</v>
      </c>
      <c r="F5" s="745"/>
      <c r="G5" s="745"/>
      <c r="H5" s="745"/>
      <c r="I5" s="745" t="s">
        <v>71</v>
      </c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</row>
    <row r="6" spans="1:20" ht="24" customHeight="1">
      <c r="A6" s="231"/>
      <c r="B6" s="231"/>
      <c r="C6" s="232"/>
      <c r="D6" s="232"/>
      <c r="E6" s="233"/>
      <c r="F6" s="233"/>
      <c r="G6" s="233"/>
      <c r="H6" s="233"/>
      <c r="I6" s="732" t="s">
        <v>81</v>
      </c>
      <c r="J6" s="733"/>
      <c r="K6" s="732" t="s">
        <v>82</v>
      </c>
      <c r="L6" s="733"/>
      <c r="M6" s="736" t="s">
        <v>83</v>
      </c>
      <c r="N6" s="737"/>
      <c r="O6" s="736" t="s">
        <v>84</v>
      </c>
      <c r="P6" s="737"/>
      <c r="Q6" s="747" t="s">
        <v>72</v>
      </c>
      <c r="R6" s="748"/>
      <c r="S6" s="748"/>
      <c r="T6" s="749"/>
    </row>
    <row r="7" spans="1:20" ht="84" customHeight="1">
      <c r="A7" s="234" t="s">
        <v>73</v>
      </c>
      <c r="B7" s="740" t="s">
        <v>74</v>
      </c>
      <c r="C7" s="740" t="s">
        <v>75</v>
      </c>
      <c r="D7" s="740" t="s">
        <v>76</v>
      </c>
      <c r="E7" s="740" t="s">
        <v>77</v>
      </c>
      <c r="F7" s="740" t="s">
        <v>78</v>
      </c>
      <c r="G7" s="740" t="s">
        <v>79</v>
      </c>
      <c r="H7" s="740" t="s">
        <v>80</v>
      </c>
      <c r="I7" s="734"/>
      <c r="J7" s="735"/>
      <c r="K7" s="734"/>
      <c r="L7" s="735"/>
      <c r="M7" s="738"/>
      <c r="N7" s="739"/>
      <c r="O7" s="738"/>
      <c r="P7" s="739"/>
      <c r="Q7" s="746" t="s">
        <v>85</v>
      </c>
      <c r="R7" s="746"/>
      <c r="S7" s="746" t="s">
        <v>86</v>
      </c>
      <c r="T7" s="746"/>
    </row>
    <row r="8" spans="1:20" ht="90" customHeight="1">
      <c r="A8" s="235"/>
      <c r="B8" s="741"/>
      <c r="C8" s="741"/>
      <c r="D8" s="741"/>
      <c r="E8" s="741"/>
      <c r="F8" s="741"/>
      <c r="G8" s="741"/>
      <c r="H8" s="741"/>
      <c r="I8" s="239" t="s">
        <v>87</v>
      </c>
      <c r="J8" s="239" t="s">
        <v>88</v>
      </c>
      <c r="K8" s="239" t="s">
        <v>87</v>
      </c>
      <c r="L8" s="239" t="s">
        <v>88</v>
      </c>
      <c r="M8" s="239" t="s">
        <v>87</v>
      </c>
      <c r="N8" s="239" t="s">
        <v>88</v>
      </c>
      <c r="O8" s="239" t="s">
        <v>87</v>
      </c>
      <c r="P8" s="239" t="s">
        <v>88</v>
      </c>
      <c r="Q8" s="239" t="s">
        <v>89</v>
      </c>
      <c r="R8" s="239" t="s">
        <v>90</v>
      </c>
      <c r="S8" s="239" t="s">
        <v>89</v>
      </c>
      <c r="T8" s="239" t="s">
        <v>90</v>
      </c>
    </row>
    <row r="9" spans="1:20" ht="12.75">
      <c r="A9" s="236" t="s">
        <v>545</v>
      </c>
      <c r="B9" s="236" t="s">
        <v>91</v>
      </c>
      <c r="C9" s="236" t="s">
        <v>183</v>
      </c>
      <c r="D9" s="236" t="s">
        <v>184</v>
      </c>
      <c r="E9" s="236" t="s">
        <v>92</v>
      </c>
      <c r="F9" s="236" t="s">
        <v>93</v>
      </c>
      <c r="G9" s="236" t="s">
        <v>94</v>
      </c>
      <c r="H9" s="236" t="s">
        <v>95</v>
      </c>
      <c r="I9" s="236" t="s">
        <v>96</v>
      </c>
      <c r="J9" s="236" t="s">
        <v>97</v>
      </c>
      <c r="K9" s="236" t="s">
        <v>98</v>
      </c>
      <c r="L9" s="236" t="s">
        <v>99</v>
      </c>
      <c r="M9" s="236" t="s">
        <v>100</v>
      </c>
      <c r="N9" s="236" t="s">
        <v>101</v>
      </c>
      <c r="O9" s="236" t="s">
        <v>102</v>
      </c>
      <c r="P9" s="236" t="s">
        <v>103</v>
      </c>
      <c r="Q9" s="236" t="s">
        <v>104</v>
      </c>
      <c r="R9" s="236" t="s">
        <v>105</v>
      </c>
      <c r="S9" s="236" t="s">
        <v>106</v>
      </c>
      <c r="T9" s="236" t="s">
        <v>107</v>
      </c>
    </row>
    <row r="10" spans="1:20" ht="36" customHeight="1">
      <c r="A10" s="237" t="s">
        <v>108</v>
      </c>
      <c r="B10" s="475">
        <v>5</v>
      </c>
      <c r="C10" s="475">
        <v>3</v>
      </c>
      <c r="D10" s="475">
        <v>2</v>
      </c>
      <c r="E10" s="475">
        <v>3</v>
      </c>
      <c r="F10" s="475">
        <v>1</v>
      </c>
      <c r="G10" s="475">
        <v>1</v>
      </c>
      <c r="H10" s="475"/>
      <c r="I10" s="475"/>
      <c r="J10" s="475">
        <v>3</v>
      </c>
      <c r="K10" s="475"/>
      <c r="L10" s="475">
        <v>3</v>
      </c>
      <c r="M10" s="475"/>
      <c r="N10" s="475">
        <v>2</v>
      </c>
      <c r="O10" s="475"/>
      <c r="P10" s="475"/>
      <c r="Q10" s="475"/>
      <c r="R10" s="475"/>
      <c r="S10" s="475"/>
      <c r="T10" s="475"/>
    </row>
    <row r="11" spans="1:20" ht="24">
      <c r="A11" s="238" t="s">
        <v>109</v>
      </c>
      <c r="B11" s="476">
        <v>5</v>
      </c>
      <c r="C11" s="476">
        <v>3</v>
      </c>
      <c r="D11" s="476">
        <v>2</v>
      </c>
      <c r="E11" s="476">
        <v>3</v>
      </c>
      <c r="F11" s="476">
        <v>1</v>
      </c>
      <c r="G11" s="476">
        <v>1</v>
      </c>
      <c r="H11" s="476"/>
      <c r="I11" s="476"/>
      <c r="J11" s="476">
        <v>3</v>
      </c>
      <c r="K11" s="476"/>
      <c r="L11" s="476">
        <v>3</v>
      </c>
      <c r="M11" s="476"/>
      <c r="N11" s="476">
        <v>2</v>
      </c>
      <c r="O11" s="476"/>
      <c r="P11" s="476"/>
      <c r="Q11" s="477"/>
      <c r="R11" s="477"/>
      <c r="S11" s="477"/>
      <c r="T11" s="477"/>
    </row>
    <row r="12" spans="1:20" ht="12.75">
      <c r="A12" s="238" t="s">
        <v>110</v>
      </c>
      <c r="B12" s="476">
        <v>5</v>
      </c>
      <c r="C12" s="476">
        <v>3</v>
      </c>
      <c r="D12" s="476">
        <v>2</v>
      </c>
      <c r="E12" s="476">
        <v>3</v>
      </c>
      <c r="F12" s="476">
        <v>1</v>
      </c>
      <c r="G12" s="476">
        <v>1</v>
      </c>
      <c r="H12" s="476"/>
      <c r="I12" s="476"/>
      <c r="J12" s="476">
        <v>2</v>
      </c>
      <c r="K12" s="476"/>
      <c r="L12" s="476">
        <v>2</v>
      </c>
      <c r="M12" s="476"/>
      <c r="N12" s="476">
        <v>2</v>
      </c>
      <c r="O12" s="476"/>
      <c r="P12" s="476"/>
      <c r="Q12" s="477"/>
      <c r="R12" s="477"/>
      <c r="S12" s="477"/>
      <c r="T12" s="477"/>
    </row>
    <row r="13" spans="1:20" ht="12.75">
      <c r="A13" s="238" t="s">
        <v>111</v>
      </c>
      <c r="B13" s="476">
        <v>5</v>
      </c>
      <c r="C13" s="476">
        <v>3</v>
      </c>
      <c r="D13" s="476">
        <v>2</v>
      </c>
      <c r="E13" s="476">
        <v>3</v>
      </c>
      <c r="F13" s="476">
        <v>1</v>
      </c>
      <c r="G13" s="476">
        <v>1</v>
      </c>
      <c r="H13" s="476"/>
      <c r="I13" s="476"/>
      <c r="J13" s="476">
        <v>1</v>
      </c>
      <c r="K13" s="476"/>
      <c r="L13" s="476" t="s">
        <v>814</v>
      </c>
      <c r="M13" s="476"/>
      <c r="N13" s="476"/>
      <c r="O13" s="476"/>
      <c r="P13" s="476"/>
      <c r="Q13" s="477"/>
      <c r="R13" s="477"/>
      <c r="S13" s="477"/>
      <c r="T13" s="477"/>
    </row>
    <row r="14" spans="1:20" ht="12.75">
      <c r="A14" s="238" t="s">
        <v>112</v>
      </c>
      <c r="B14" s="476">
        <v>5</v>
      </c>
      <c r="C14" s="476">
        <v>3</v>
      </c>
      <c r="D14" s="476">
        <v>2</v>
      </c>
      <c r="E14" s="476">
        <v>3</v>
      </c>
      <c r="F14" s="476">
        <v>1</v>
      </c>
      <c r="G14" s="476">
        <v>1</v>
      </c>
      <c r="H14" s="476"/>
      <c r="I14" s="476"/>
      <c r="J14" s="476"/>
      <c r="K14" s="476"/>
      <c r="L14" s="476"/>
      <c r="M14" s="476"/>
      <c r="N14" s="476"/>
      <c r="O14" s="476"/>
      <c r="P14" s="476"/>
      <c r="Q14" s="477"/>
      <c r="R14" s="477"/>
      <c r="S14" s="477"/>
      <c r="T14" s="477"/>
    </row>
    <row r="15" spans="1:20" ht="12.75">
      <c r="A15" s="238" t="s">
        <v>113</v>
      </c>
      <c r="B15" s="476">
        <v>5</v>
      </c>
      <c r="C15" s="476">
        <v>3</v>
      </c>
      <c r="D15" s="476">
        <v>2</v>
      </c>
      <c r="E15" s="476">
        <v>3</v>
      </c>
      <c r="F15" s="476">
        <v>1</v>
      </c>
      <c r="G15" s="476">
        <v>1</v>
      </c>
      <c r="H15" s="476"/>
      <c r="I15" s="476"/>
      <c r="J15" s="476"/>
      <c r="K15" s="476"/>
      <c r="L15" s="476"/>
      <c r="M15" s="476"/>
      <c r="N15" s="476"/>
      <c r="O15" s="476"/>
      <c r="P15" s="476"/>
      <c r="Q15" s="477"/>
      <c r="R15" s="477"/>
      <c r="S15" s="477"/>
      <c r="T15" s="477"/>
    </row>
    <row r="16" spans="1:20" ht="12.75">
      <c r="A16" s="238" t="s">
        <v>114</v>
      </c>
      <c r="B16" s="476">
        <v>5</v>
      </c>
      <c r="C16" s="476">
        <v>3</v>
      </c>
      <c r="D16" s="476">
        <v>2</v>
      </c>
      <c r="E16" s="476">
        <v>3</v>
      </c>
      <c r="F16" s="476">
        <v>1</v>
      </c>
      <c r="G16" s="476">
        <v>1</v>
      </c>
      <c r="H16" s="476"/>
      <c r="I16" s="476"/>
      <c r="J16" s="476"/>
      <c r="K16" s="476"/>
      <c r="L16" s="476"/>
      <c r="M16" s="476"/>
      <c r="N16" s="476"/>
      <c r="O16" s="476"/>
      <c r="P16" s="476"/>
      <c r="Q16" s="477"/>
      <c r="R16" s="477"/>
      <c r="S16" s="477"/>
      <c r="T16" s="477"/>
    </row>
    <row r="17" spans="1:20" ht="24">
      <c r="A17" s="238" t="s">
        <v>115</v>
      </c>
      <c r="B17" s="476">
        <v>5</v>
      </c>
      <c r="C17" s="476">
        <v>3</v>
      </c>
      <c r="D17" s="476">
        <v>2</v>
      </c>
      <c r="E17" s="476">
        <v>3</v>
      </c>
      <c r="F17" s="476">
        <v>1</v>
      </c>
      <c r="G17" s="476">
        <v>1</v>
      </c>
      <c r="H17" s="476"/>
      <c r="I17" s="476"/>
      <c r="J17" s="476"/>
      <c r="K17" s="476"/>
      <c r="L17" s="476"/>
      <c r="M17" s="476"/>
      <c r="N17" s="476"/>
      <c r="O17" s="476"/>
      <c r="P17" s="476"/>
      <c r="Q17" s="477"/>
      <c r="R17" s="477"/>
      <c r="S17" s="477"/>
      <c r="T17" s="477"/>
    </row>
    <row r="18" spans="1:20" ht="12.75">
      <c r="A18" s="238" t="s">
        <v>116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7"/>
      <c r="R18" s="477"/>
      <c r="S18" s="477"/>
      <c r="T18" s="477"/>
    </row>
    <row r="19" spans="1:16" ht="12.75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256" ht="12.75">
      <c r="A20" s="478"/>
      <c r="B20" s="731" t="s">
        <v>815</v>
      </c>
      <c r="C20" s="731"/>
      <c r="D20" s="731"/>
      <c r="E20" s="731"/>
      <c r="F20" s="731"/>
      <c r="G20" s="731"/>
      <c r="H20" s="731"/>
      <c r="I20" s="731"/>
      <c r="J20" s="731"/>
      <c r="K20" s="731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478"/>
      <c r="FS20" s="478"/>
      <c r="FT20" s="478"/>
      <c r="FU20" s="478"/>
      <c r="FV20" s="478"/>
      <c r="FW20" s="478"/>
      <c r="FX20" s="478"/>
      <c r="FY20" s="478"/>
      <c r="FZ20" s="478"/>
      <c r="GA20" s="478"/>
      <c r="GB20" s="478"/>
      <c r="GC20" s="478"/>
      <c r="GD20" s="478"/>
      <c r="GE20" s="478"/>
      <c r="GF20" s="478"/>
      <c r="GG20" s="478"/>
      <c r="GH20" s="478"/>
      <c r="GI20" s="478"/>
      <c r="GJ20" s="478"/>
      <c r="GK20" s="478"/>
      <c r="GL20" s="478"/>
      <c r="GM20" s="478"/>
      <c r="GN20" s="478"/>
      <c r="GO20" s="478"/>
      <c r="GP20" s="478"/>
      <c r="GQ20" s="478"/>
      <c r="GR20" s="478"/>
      <c r="GS20" s="478"/>
      <c r="GT20" s="478"/>
      <c r="GU20" s="478"/>
      <c r="GV20" s="478"/>
      <c r="GW20" s="478"/>
      <c r="GX20" s="478"/>
      <c r="GY20" s="478"/>
      <c r="GZ20" s="478"/>
      <c r="HA20" s="478"/>
      <c r="HB20" s="478"/>
      <c r="HC20" s="478"/>
      <c r="HD20" s="478"/>
      <c r="HE20" s="478"/>
      <c r="HF20" s="478"/>
      <c r="HG20" s="478"/>
      <c r="HH20" s="478"/>
      <c r="HI20" s="478"/>
      <c r="HJ20" s="478"/>
      <c r="HK20" s="478"/>
      <c r="HL20" s="478"/>
      <c r="HM20" s="478"/>
      <c r="HN20" s="478"/>
      <c r="HO20" s="478"/>
      <c r="HP20" s="478"/>
      <c r="HQ20" s="478"/>
      <c r="HR20" s="478"/>
      <c r="HS20" s="478"/>
      <c r="HT20" s="478"/>
      <c r="HU20" s="478"/>
      <c r="HV20" s="478"/>
      <c r="HW20" s="478"/>
      <c r="HX20" s="478"/>
      <c r="HY20" s="478"/>
      <c r="HZ20" s="478"/>
      <c r="IA20" s="478"/>
      <c r="IB20" s="478"/>
      <c r="IC20" s="478"/>
      <c r="ID20" s="478"/>
      <c r="IE20" s="478"/>
      <c r="IF20" s="478"/>
      <c r="IG20" s="478"/>
      <c r="IH20" s="478"/>
      <c r="II20" s="478"/>
      <c r="IJ20" s="478"/>
      <c r="IK20" s="478"/>
      <c r="IL20" s="478"/>
      <c r="IM20" s="478"/>
      <c r="IN20" s="478"/>
      <c r="IO20" s="478"/>
      <c r="IP20" s="478"/>
      <c r="IQ20" s="478"/>
      <c r="IR20" s="478"/>
      <c r="IS20" s="478"/>
      <c r="IT20" s="478"/>
      <c r="IU20" s="478"/>
      <c r="IV20" s="478"/>
    </row>
    <row r="21" spans="1:16" ht="12.75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</row>
    <row r="22" spans="1:10" ht="12.75">
      <c r="A22" s="272"/>
      <c r="B22" t="s">
        <v>912</v>
      </c>
      <c r="C22"/>
      <c r="D22" s="273"/>
      <c r="E22" s="273"/>
      <c r="G22"/>
      <c r="I22"/>
      <c r="J22" s="273"/>
    </row>
    <row r="23" spans="1:16" ht="12.75">
      <c r="A23" s="227"/>
      <c r="B23" t="s">
        <v>913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5" spans="2:10" ht="12.75">
      <c r="B25"/>
      <c r="C25"/>
      <c r="D25"/>
      <c r="E25"/>
      <c r="G25"/>
      <c r="H25"/>
      <c r="I25"/>
      <c r="J25"/>
    </row>
    <row r="26" spans="2:10" ht="12.75">
      <c r="B26" t="s">
        <v>914</v>
      </c>
      <c r="C26"/>
      <c r="D26"/>
      <c r="E26"/>
      <c r="G26"/>
      <c r="I26"/>
      <c r="J26" t="s">
        <v>134</v>
      </c>
    </row>
    <row r="30" ht="12.75" hidden="1">
      <c r="B30" s="226" t="b">
        <f>B10=C10+D10</f>
        <v>1</v>
      </c>
    </row>
    <row r="31" ht="12.75" hidden="1">
      <c r="B31" s="226" t="b">
        <f aca="true" t="shared" si="0" ref="B31:B37">B11=C11+D11</f>
        <v>1</v>
      </c>
    </row>
    <row r="32" ht="12.75" hidden="1">
      <c r="B32" s="226" t="b">
        <f t="shared" si="0"/>
        <v>1</v>
      </c>
    </row>
    <row r="33" ht="12.75" hidden="1">
      <c r="B33" s="226" t="b">
        <f t="shared" si="0"/>
        <v>1</v>
      </c>
    </row>
    <row r="34" ht="12.75" hidden="1">
      <c r="B34" s="226" t="b">
        <f t="shared" si="0"/>
        <v>1</v>
      </c>
    </row>
    <row r="35" ht="12.75" hidden="1">
      <c r="B35" s="226" t="b">
        <f t="shared" si="0"/>
        <v>1</v>
      </c>
    </row>
    <row r="36" ht="12.75" hidden="1">
      <c r="B36" s="226" t="b">
        <f t="shared" si="0"/>
        <v>1</v>
      </c>
    </row>
    <row r="37" ht="12.75" hidden="1">
      <c r="B37" s="226" t="b">
        <f t="shared" si="0"/>
        <v>1</v>
      </c>
    </row>
    <row r="38" ht="12.75" hidden="1">
      <c r="B38" s="226" t="b">
        <f>B18=C18+D18</f>
        <v>1</v>
      </c>
    </row>
    <row r="39" ht="12.75" hidden="1"/>
    <row r="40" ht="12.75" hidden="1"/>
    <row r="41" ht="12.75" hidden="1"/>
    <row r="42" ht="12.75" hidden="1"/>
    <row r="43" ht="12.75" hidden="1">
      <c r="B43" s="226" t="b">
        <f>B10=E10+F10+G10+H10</f>
        <v>1</v>
      </c>
    </row>
    <row r="44" ht="12.75" hidden="1">
      <c r="B44" s="226" t="b">
        <f aca="true" t="shared" si="1" ref="B44:B51">B11=E11+F11+G11+H11</f>
        <v>1</v>
      </c>
    </row>
    <row r="45" ht="12.75" hidden="1">
      <c r="B45" s="226" t="b">
        <f t="shared" si="1"/>
        <v>1</v>
      </c>
    </row>
    <row r="46" ht="12.75" hidden="1">
      <c r="B46" s="226" t="b">
        <f t="shared" si="1"/>
        <v>1</v>
      </c>
    </row>
    <row r="47" ht="12.75" hidden="1">
      <c r="B47" s="226" t="b">
        <f t="shared" si="1"/>
        <v>1</v>
      </c>
    </row>
    <row r="48" ht="12.75" hidden="1">
      <c r="B48" s="226" t="b">
        <f t="shared" si="1"/>
        <v>1</v>
      </c>
    </row>
    <row r="49" ht="12.75" hidden="1">
      <c r="B49" s="226" t="b">
        <f t="shared" si="1"/>
        <v>1</v>
      </c>
    </row>
    <row r="50" ht="12.75" hidden="1">
      <c r="B50" s="226" t="b">
        <f>B17=E17+F17+G17+H17</f>
        <v>1</v>
      </c>
    </row>
    <row r="51" ht="12.75" hidden="1">
      <c r="B51" s="226" t="b">
        <f t="shared" si="1"/>
        <v>1</v>
      </c>
    </row>
    <row r="52" ht="12.75" hidden="1"/>
    <row r="53" ht="12.75" hidden="1"/>
    <row r="54" ht="12.75" hidden="1"/>
    <row r="55" ht="12.75" hidden="1"/>
    <row r="56" ht="12.75" hidden="1"/>
  </sheetData>
  <sheetProtection/>
  <mergeCells count="21">
    <mergeCell ref="F7:F8"/>
    <mergeCell ref="A1:C1"/>
    <mergeCell ref="A2:C2"/>
    <mergeCell ref="A4:T4"/>
    <mergeCell ref="A3:J3"/>
    <mergeCell ref="I5:T5"/>
    <mergeCell ref="S7:T7"/>
    <mergeCell ref="Q6:T6"/>
    <mergeCell ref="Q7:R7"/>
    <mergeCell ref="E5:H5"/>
    <mergeCell ref="C7:C8"/>
    <mergeCell ref="B20:K20"/>
    <mergeCell ref="K6:L7"/>
    <mergeCell ref="M6:N7"/>
    <mergeCell ref="O6:P7"/>
    <mergeCell ref="I6:J7"/>
    <mergeCell ref="B7:B8"/>
    <mergeCell ref="E7:E8"/>
    <mergeCell ref="D7:D8"/>
    <mergeCell ref="G7:G8"/>
    <mergeCell ref="H7:H8"/>
  </mergeCells>
  <printOptions horizontalCentered="1"/>
  <pageMargins left="0.1968503937007874" right="0.1968503937007874" top="0.7874015748031497" bottom="0.5905511811023623" header="0.4724409448818898" footer="0.3937007874015748"/>
  <pageSetup firstPageNumber="104" useFirstPageNumber="1" fitToHeight="1" fitToWidth="1" horizontalDpi="600" verticalDpi="600" orientation="landscape" paperSize="9" scale="87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showZeros="0" zoomScale="75" zoomScaleNormal="75" zoomScalePageLayoutView="0" workbookViewId="0" topLeftCell="A1">
      <selection activeCell="A12" sqref="A12:IV12"/>
    </sheetView>
  </sheetViews>
  <sheetFormatPr defaultColWidth="9.00390625" defaultRowHeight="12.75"/>
  <cols>
    <col min="1" max="1" width="4.75390625" style="3" customWidth="1"/>
    <col min="2" max="2" width="23.125" style="3" customWidth="1"/>
    <col min="3" max="3" width="25.00390625" style="3" customWidth="1"/>
    <col min="4" max="5" width="22.25390625" style="3" customWidth="1"/>
    <col min="6" max="6" width="33.75390625" style="3" customWidth="1"/>
    <col min="7" max="7" width="20.375" style="3" customWidth="1"/>
    <col min="8" max="16384" width="9.125" style="3" customWidth="1"/>
  </cols>
  <sheetData>
    <row r="1" spans="1:3" s="1" customFormat="1" ht="12.75">
      <c r="A1" s="527" t="s">
        <v>686</v>
      </c>
      <c r="B1" s="527"/>
      <c r="C1"/>
    </row>
    <row r="2" spans="1:3" s="1" customFormat="1" ht="12.75">
      <c r="A2" s="528" t="s">
        <v>851</v>
      </c>
      <c r="B2" s="528"/>
      <c r="C2" s="528"/>
    </row>
    <row r="3" spans="1:5" s="1" customFormat="1" ht="12.75" customHeight="1">
      <c r="A3" s="528" t="s">
        <v>852</v>
      </c>
      <c r="B3" s="528"/>
      <c r="C3" s="528"/>
      <c r="D3" s="528"/>
      <c r="E3" s="528"/>
    </row>
    <row r="4" spans="1:7" s="1" customFormat="1" ht="40.5" customHeight="1">
      <c r="A4" s="531" t="s">
        <v>687</v>
      </c>
      <c r="B4" s="531"/>
      <c r="C4" s="531"/>
      <c r="D4" s="531"/>
      <c r="E4" s="531"/>
      <c r="F4" s="531"/>
      <c r="G4" s="47"/>
    </row>
    <row r="5" spans="1:6" s="1" customFormat="1" ht="22.5" customHeight="1">
      <c r="A5" s="521" t="s">
        <v>688</v>
      </c>
      <c r="B5" s="522"/>
      <c r="C5" s="523" t="s">
        <v>689</v>
      </c>
      <c r="D5" s="524"/>
      <c r="E5" s="524"/>
      <c r="F5" s="532" t="s">
        <v>303</v>
      </c>
    </row>
    <row r="6" spans="1:6" s="1" customFormat="1" ht="82.5" customHeight="1">
      <c r="A6" s="522"/>
      <c r="B6" s="522"/>
      <c r="C6" s="396" t="s">
        <v>690</v>
      </c>
      <c r="D6" s="396" t="s">
        <v>691</v>
      </c>
      <c r="E6" s="396" t="s">
        <v>692</v>
      </c>
      <c r="F6" s="532"/>
    </row>
    <row r="7" spans="1:6" s="1" customFormat="1" ht="16.5" customHeight="1">
      <c r="A7" s="525">
        <v>1</v>
      </c>
      <c r="B7" s="526"/>
      <c r="C7" s="354">
        <v>2</v>
      </c>
      <c r="D7" s="354">
        <v>3</v>
      </c>
      <c r="E7" s="354">
        <v>4</v>
      </c>
      <c r="F7" s="328">
        <v>5</v>
      </c>
    </row>
    <row r="8" spans="1:7" s="1" customFormat="1" ht="18" customHeight="1">
      <c r="A8" s="529">
        <v>0</v>
      </c>
      <c r="B8" s="530"/>
      <c r="C8" s="355">
        <v>0</v>
      </c>
      <c r="D8" s="355">
        <v>0</v>
      </c>
      <c r="E8" s="355">
        <v>0</v>
      </c>
      <c r="F8" s="327">
        <v>0</v>
      </c>
      <c r="G8" s="3"/>
    </row>
    <row r="9" spans="1:7" s="1" customFormat="1" ht="18" customHeight="1">
      <c r="A9" s="419"/>
      <c r="B9" s="419"/>
      <c r="C9" s="48"/>
      <c r="D9" s="48"/>
      <c r="E9" s="48"/>
      <c r="F9" s="420"/>
      <c r="G9" s="3"/>
    </row>
    <row r="10" spans="1:7" s="1" customFormat="1" ht="23.25" customHeight="1">
      <c r="A10" s="48"/>
      <c r="B10" s="48"/>
      <c r="C10" s="48"/>
      <c r="D10" s="48"/>
      <c r="E10" s="48"/>
      <c r="F10" s="3"/>
      <c r="G10" s="3"/>
    </row>
    <row r="11" spans="2:5" s="4" customFormat="1" ht="15.75">
      <c r="B11" s="4" t="s">
        <v>859</v>
      </c>
      <c r="E11" s="4" t="s">
        <v>855</v>
      </c>
    </row>
    <row r="12" s="4" customFormat="1" ht="15.75"/>
    <row r="13" s="4" customFormat="1" ht="15.75"/>
    <row r="14" spans="2:4" s="4" customFormat="1" ht="15.75">
      <c r="B14" s="514" t="s">
        <v>858</v>
      </c>
      <c r="C14" s="514"/>
      <c r="D14" s="514"/>
    </row>
    <row r="15" s="4" customFormat="1" ht="15.75"/>
    <row r="16" s="4" customFormat="1" ht="15.75">
      <c r="B16" s="4" t="s">
        <v>562</v>
      </c>
    </row>
    <row r="17" s="4" customFormat="1" ht="15.75"/>
    <row r="18" s="4" customFormat="1" ht="15.75"/>
    <row r="19" s="4" customFormat="1" ht="15.75"/>
    <row r="20" s="4" customFormat="1" ht="15.75"/>
    <row r="21" s="4" customFormat="1" ht="15.75"/>
    <row r="22" s="4" customFormat="1" ht="15.75"/>
  </sheetData>
  <sheetProtection/>
  <mergeCells count="10">
    <mergeCell ref="B14:D14"/>
    <mergeCell ref="A5:B6"/>
    <mergeCell ref="C5:E5"/>
    <mergeCell ref="A7:B7"/>
    <mergeCell ref="A1:B1"/>
    <mergeCell ref="A2:C2"/>
    <mergeCell ref="A3:E3"/>
    <mergeCell ref="A8:B8"/>
    <mergeCell ref="A4:F4"/>
    <mergeCell ref="F5:F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P75"/>
  <sheetViews>
    <sheetView zoomScalePageLayoutView="0" workbookViewId="0" topLeftCell="A67">
      <selection activeCell="C72" sqref="C72"/>
    </sheetView>
  </sheetViews>
  <sheetFormatPr defaultColWidth="8.875" defaultRowHeight="12.75"/>
  <cols>
    <col min="1" max="1" width="6.875" style="289" bestFit="1" customWidth="1"/>
    <col min="2" max="2" width="81.00390625" style="289" customWidth="1"/>
    <col min="3" max="3" width="13.375" style="289" customWidth="1"/>
    <col min="4" max="16384" width="8.875" style="289" customWidth="1"/>
  </cols>
  <sheetData>
    <row r="1" spans="1:8" ht="12.75" customHeight="1">
      <c r="A1" s="751" t="s">
        <v>218</v>
      </c>
      <c r="B1" s="751"/>
      <c r="C1" s="405"/>
      <c r="D1" s="288"/>
      <c r="E1" s="288"/>
      <c r="F1" s="288"/>
      <c r="G1" s="288"/>
      <c r="H1" s="288"/>
    </row>
    <row r="2" spans="1:8" ht="12.75" customHeight="1">
      <c r="A2" s="752" t="s">
        <v>872</v>
      </c>
      <c r="B2" s="752"/>
      <c r="C2" s="752"/>
      <c r="D2" s="290"/>
      <c r="E2" s="290"/>
      <c r="F2" s="290"/>
      <c r="G2" s="290"/>
      <c r="H2" s="290"/>
    </row>
    <row r="3" spans="1:8" ht="12.75" customHeight="1">
      <c r="A3" s="752" t="s">
        <v>923</v>
      </c>
      <c r="B3" s="752"/>
      <c r="C3" s="280"/>
      <c r="D3" s="288"/>
      <c r="E3" s="288"/>
      <c r="F3" s="288"/>
      <c r="G3" s="288"/>
      <c r="H3" s="288"/>
    </row>
    <row r="4" spans="1:3" ht="66" customHeight="1">
      <c r="A4" s="753" t="s">
        <v>219</v>
      </c>
      <c r="B4" s="754"/>
      <c r="C4" s="754"/>
    </row>
    <row r="5" spans="1:3" ht="20.25" customHeight="1">
      <c r="A5" s="293" t="s">
        <v>595</v>
      </c>
      <c r="B5" s="294" t="s">
        <v>220</v>
      </c>
      <c r="C5" s="295" t="s">
        <v>221</v>
      </c>
    </row>
    <row r="6" spans="1:3" ht="12.75">
      <c r="A6" s="426" t="s">
        <v>222</v>
      </c>
      <c r="B6" s="427" t="s">
        <v>223</v>
      </c>
      <c r="C6" s="291">
        <v>12</v>
      </c>
    </row>
    <row r="7" spans="1:3" ht="12.75">
      <c r="A7" s="426" t="s">
        <v>224</v>
      </c>
      <c r="B7" s="428" t="s">
        <v>225</v>
      </c>
      <c r="C7" s="291">
        <v>12</v>
      </c>
    </row>
    <row r="8" spans="1:3" ht="12.75">
      <c r="A8" s="426" t="s">
        <v>226</v>
      </c>
      <c r="B8" s="428" t="s">
        <v>227</v>
      </c>
      <c r="C8" s="291">
        <v>9</v>
      </c>
    </row>
    <row r="9" spans="1:3" ht="12.75">
      <c r="A9" s="426" t="s">
        <v>228</v>
      </c>
      <c r="B9" s="428" t="s">
        <v>229</v>
      </c>
      <c r="C9" s="291">
        <v>6</v>
      </c>
    </row>
    <row r="10" spans="1:3" ht="12.75">
      <c r="A10" s="426" t="s">
        <v>230</v>
      </c>
      <c r="B10" s="428" t="s">
        <v>231</v>
      </c>
      <c r="C10" s="291">
        <v>6</v>
      </c>
    </row>
    <row r="11" spans="1:3" ht="24">
      <c r="A11" s="426" t="s">
        <v>232</v>
      </c>
      <c r="B11" s="429" t="s">
        <v>780</v>
      </c>
      <c r="C11" s="291">
        <v>22</v>
      </c>
    </row>
    <row r="12" spans="1:3" ht="12.75">
      <c r="A12" s="426" t="s">
        <v>233</v>
      </c>
      <c r="B12" s="428" t="s">
        <v>225</v>
      </c>
      <c r="C12" s="291">
        <v>20</v>
      </c>
    </row>
    <row r="13" spans="1:3" ht="12.75">
      <c r="A13" s="426" t="s">
        <v>234</v>
      </c>
      <c r="B13" s="428" t="s">
        <v>227</v>
      </c>
      <c r="C13" s="291">
        <v>22</v>
      </c>
    </row>
    <row r="14" spans="1:3" ht="12.75">
      <c r="A14" s="426" t="s">
        <v>235</v>
      </c>
      <c r="B14" s="428" t="s">
        <v>229</v>
      </c>
      <c r="C14" s="291">
        <v>8</v>
      </c>
    </row>
    <row r="15" spans="1:3" ht="12.75">
      <c r="A15" s="426" t="s">
        <v>236</v>
      </c>
      <c r="B15" s="428" t="s">
        <v>231</v>
      </c>
      <c r="C15" s="291">
        <v>5</v>
      </c>
    </row>
    <row r="16" spans="1:3" ht="24">
      <c r="A16" s="426" t="s">
        <v>237</v>
      </c>
      <c r="B16" s="429" t="s">
        <v>238</v>
      </c>
      <c r="C16" s="291">
        <v>55</v>
      </c>
    </row>
    <row r="17" spans="1:3" ht="12.75">
      <c r="A17" s="426" t="s">
        <v>239</v>
      </c>
      <c r="B17" s="428" t="s">
        <v>225</v>
      </c>
      <c r="C17" s="291">
        <v>55</v>
      </c>
    </row>
    <row r="18" spans="1:3" ht="12.75">
      <c r="A18" s="426" t="s">
        <v>240</v>
      </c>
      <c r="B18" s="428" t="s">
        <v>227</v>
      </c>
      <c r="C18" s="291">
        <v>44</v>
      </c>
    </row>
    <row r="19" spans="1:3" ht="12.75">
      <c r="A19" s="426" t="s">
        <v>241</v>
      </c>
      <c r="B19" s="428" t="s">
        <v>229</v>
      </c>
      <c r="C19" s="291">
        <v>10</v>
      </c>
    </row>
    <row r="20" spans="1:3" ht="12.75">
      <c r="A20" s="426" t="s">
        <v>242</v>
      </c>
      <c r="B20" s="428" t="s">
        <v>231</v>
      </c>
      <c r="C20" s="291">
        <v>43</v>
      </c>
    </row>
    <row r="21" spans="1:3" ht="12.75">
      <c r="A21" s="426" t="s">
        <v>243</v>
      </c>
      <c r="B21" s="429" t="s">
        <v>244</v>
      </c>
      <c r="C21" s="291">
        <v>86</v>
      </c>
    </row>
    <row r="22" spans="1:3" ht="12.75">
      <c r="A22" s="426" t="s">
        <v>245</v>
      </c>
      <c r="B22" s="429" t="s">
        <v>246</v>
      </c>
      <c r="C22" s="291">
        <v>238</v>
      </c>
    </row>
    <row r="23" spans="1:3" ht="12.75">
      <c r="A23" s="426" t="s">
        <v>247</v>
      </c>
      <c r="B23" s="428" t="s">
        <v>225</v>
      </c>
      <c r="C23" s="291">
        <v>72</v>
      </c>
    </row>
    <row r="24" spans="1:3" ht="12.75">
      <c r="A24" s="426" t="s">
        <v>248</v>
      </c>
      <c r="B24" s="428" t="s">
        <v>227</v>
      </c>
      <c r="C24" s="291">
        <v>117</v>
      </c>
    </row>
    <row r="25" spans="1:3" ht="12.75">
      <c r="A25" s="426" t="s">
        <v>249</v>
      </c>
      <c r="B25" s="428" t="s">
        <v>229</v>
      </c>
      <c r="C25" s="291">
        <v>32</v>
      </c>
    </row>
    <row r="26" spans="1:3" ht="12.75">
      <c r="A26" s="426" t="s">
        <v>250</v>
      </c>
      <c r="B26" s="428" t="s">
        <v>231</v>
      </c>
      <c r="C26" s="291">
        <v>17</v>
      </c>
    </row>
    <row r="27" spans="1:3" ht="12.75">
      <c r="A27" s="426" t="s">
        <v>251</v>
      </c>
      <c r="B27" s="429" t="s">
        <v>252</v>
      </c>
      <c r="C27" s="291">
        <v>91</v>
      </c>
    </row>
    <row r="28" spans="1:3" ht="24">
      <c r="A28" s="426" t="s">
        <v>253</v>
      </c>
      <c r="B28" s="429" t="s">
        <v>254</v>
      </c>
      <c r="C28" s="291">
        <v>493</v>
      </c>
    </row>
    <row r="29" spans="1:3" ht="12.75">
      <c r="A29" s="426" t="s">
        <v>255</v>
      </c>
      <c r="B29" s="428" t="s">
        <v>225</v>
      </c>
      <c r="C29" s="291">
        <v>159</v>
      </c>
    </row>
    <row r="30" spans="1:3" ht="12.75">
      <c r="A30" s="426" t="s">
        <v>256</v>
      </c>
      <c r="B30" s="428" t="s">
        <v>227</v>
      </c>
      <c r="C30" s="291">
        <v>242</v>
      </c>
    </row>
    <row r="31" spans="1:3" ht="12.75">
      <c r="A31" s="426" t="s">
        <v>257</v>
      </c>
      <c r="B31" s="428" t="s">
        <v>229</v>
      </c>
      <c r="C31" s="291">
        <v>63</v>
      </c>
    </row>
    <row r="32" spans="1:3" ht="12.75">
      <c r="A32" s="426" t="s">
        <v>258</v>
      </c>
      <c r="B32" s="428" t="s">
        <v>231</v>
      </c>
      <c r="C32" s="291">
        <v>29</v>
      </c>
    </row>
    <row r="33" spans="1:3" ht="24">
      <c r="A33" s="426" t="s">
        <v>259</v>
      </c>
      <c r="B33" s="429" t="s">
        <v>781</v>
      </c>
      <c r="C33" s="291">
        <v>101</v>
      </c>
    </row>
    <row r="34" spans="1:3" ht="12.75">
      <c r="A34" s="426" t="s">
        <v>260</v>
      </c>
      <c r="B34" s="428" t="s">
        <v>225</v>
      </c>
      <c r="C34" s="291">
        <v>40</v>
      </c>
    </row>
    <row r="35" spans="1:3" ht="12.75">
      <c r="A35" s="426" t="s">
        <v>261</v>
      </c>
      <c r="B35" s="428" t="s">
        <v>227</v>
      </c>
      <c r="C35" s="291">
        <v>44</v>
      </c>
    </row>
    <row r="36" spans="1:3" ht="12.75">
      <c r="A36" s="426" t="s">
        <v>262</v>
      </c>
      <c r="B36" s="428" t="s">
        <v>229</v>
      </c>
      <c r="C36" s="291">
        <v>14</v>
      </c>
    </row>
    <row r="37" spans="1:3" ht="12.75">
      <c r="A37" s="426" t="s">
        <v>263</v>
      </c>
      <c r="B37" s="428" t="s">
        <v>231</v>
      </c>
      <c r="C37" s="291">
        <v>17</v>
      </c>
    </row>
    <row r="38" spans="1:3" ht="12.75">
      <c r="A38" s="426" t="s">
        <v>777</v>
      </c>
      <c r="B38" s="429" t="s">
        <v>782</v>
      </c>
      <c r="C38" s="291">
        <v>352</v>
      </c>
    </row>
    <row r="39" spans="1:3" ht="12.75">
      <c r="A39" s="426" t="s">
        <v>264</v>
      </c>
      <c r="B39" s="428" t="s">
        <v>225</v>
      </c>
      <c r="C39" s="291">
        <v>115</v>
      </c>
    </row>
    <row r="40" spans="1:3" ht="12.75">
      <c r="A40" s="426" t="s">
        <v>265</v>
      </c>
      <c r="B40" s="428" t="s">
        <v>227</v>
      </c>
      <c r="C40" s="291">
        <v>172</v>
      </c>
    </row>
    <row r="41" spans="1:3" ht="12.75">
      <c r="A41" s="426" t="s">
        <v>266</v>
      </c>
      <c r="B41" s="428" t="s">
        <v>229</v>
      </c>
      <c r="C41" s="291">
        <v>42</v>
      </c>
    </row>
    <row r="42" spans="1:3" ht="12.75">
      <c r="A42" s="495" t="s">
        <v>778</v>
      </c>
      <c r="B42" s="496" t="s">
        <v>231</v>
      </c>
      <c r="C42" s="497">
        <v>23</v>
      </c>
    </row>
    <row r="43" spans="1:3" ht="35.25" customHeight="1">
      <c r="A43" s="426" t="s">
        <v>678</v>
      </c>
      <c r="B43" s="498" t="s">
        <v>779</v>
      </c>
      <c r="C43" s="499"/>
    </row>
    <row r="44" spans="1:3" ht="24.75" customHeight="1">
      <c r="A44" s="426"/>
      <c r="B44" s="500" t="s">
        <v>819</v>
      </c>
      <c r="C44" s="499">
        <v>5</v>
      </c>
    </row>
    <row r="45" spans="1:3" ht="24">
      <c r="A45" s="426"/>
      <c r="B45" s="500" t="s">
        <v>820</v>
      </c>
      <c r="C45" s="499">
        <v>2</v>
      </c>
    </row>
    <row r="46" spans="1:3" ht="25.5">
      <c r="A46" s="339"/>
      <c r="B46" s="501" t="s">
        <v>821</v>
      </c>
      <c r="C46" s="339">
        <v>2</v>
      </c>
    </row>
    <row r="47" spans="1:3" ht="12.75">
      <c r="A47" s="502" t="s">
        <v>679</v>
      </c>
      <c r="B47" s="502" t="s">
        <v>267</v>
      </c>
      <c r="C47" s="339"/>
    </row>
    <row r="48" spans="1:3" ht="25.5">
      <c r="A48" s="339"/>
      <c r="B48" s="339" t="s">
        <v>822</v>
      </c>
      <c r="C48" s="339">
        <v>9</v>
      </c>
    </row>
    <row r="49" spans="1:3" ht="25.5">
      <c r="A49" s="339"/>
      <c r="B49" s="339" t="s">
        <v>823</v>
      </c>
      <c r="C49" s="339">
        <v>2</v>
      </c>
    </row>
    <row r="50" spans="1:3" ht="38.25">
      <c r="A50" s="339"/>
      <c r="B50" s="339" t="s">
        <v>849</v>
      </c>
      <c r="C50" s="339">
        <v>1</v>
      </c>
    </row>
    <row r="51" spans="1:3" ht="38.25">
      <c r="A51" s="339"/>
      <c r="B51" s="339" t="s">
        <v>848</v>
      </c>
      <c r="C51" s="339">
        <v>4</v>
      </c>
    </row>
    <row r="52" spans="1:3" ht="25.5">
      <c r="A52" s="339"/>
      <c r="B52" s="339" t="s">
        <v>824</v>
      </c>
      <c r="C52" s="339">
        <v>2</v>
      </c>
    </row>
    <row r="53" spans="1:3" ht="25.5">
      <c r="A53" s="339"/>
      <c r="B53" s="339" t="s">
        <v>825</v>
      </c>
      <c r="C53" s="339">
        <v>38</v>
      </c>
    </row>
    <row r="54" spans="1:3" ht="12.75">
      <c r="A54" s="339"/>
      <c r="B54" s="339" t="s">
        <v>826</v>
      </c>
      <c r="C54" s="339">
        <v>42</v>
      </c>
    </row>
    <row r="55" spans="1:3" ht="12.75">
      <c r="A55" s="339"/>
      <c r="B55" s="339" t="s">
        <v>827</v>
      </c>
      <c r="C55" s="339">
        <v>78</v>
      </c>
    </row>
    <row r="56" spans="1:3" ht="25.5">
      <c r="A56" s="339"/>
      <c r="B56" s="339" t="s">
        <v>828</v>
      </c>
      <c r="C56" s="339">
        <v>5</v>
      </c>
    </row>
    <row r="57" spans="1:3" ht="38.25">
      <c r="A57" s="339"/>
      <c r="B57" s="339" t="s">
        <v>847</v>
      </c>
      <c r="C57" s="339">
        <v>1</v>
      </c>
    </row>
    <row r="58" spans="1:3" ht="25.5">
      <c r="A58" s="339"/>
      <c r="B58" s="339" t="s">
        <v>829</v>
      </c>
      <c r="C58" s="339">
        <v>55</v>
      </c>
    </row>
    <row r="59" spans="1:3" ht="51">
      <c r="A59" s="339"/>
      <c r="B59" s="339" t="s">
        <v>830</v>
      </c>
      <c r="C59" s="339">
        <v>4</v>
      </c>
    </row>
    <row r="60" spans="1:3" ht="12.75">
      <c r="A60" s="339"/>
      <c r="B60" s="339" t="s">
        <v>844</v>
      </c>
      <c r="C60" s="339">
        <v>33</v>
      </c>
    </row>
    <row r="61" spans="1:3" ht="12.75">
      <c r="A61" s="339"/>
      <c r="B61" s="339" t="s">
        <v>831</v>
      </c>
      <c r="C61" s="339">
        <v>1</v>
      </c>
    </row>
    <row r="62" spans="1:3" ht="38.25">
      <c r="A62" s="339"/>
      <c r="B62" s="339" t="s">
        <v>845</v>
      </c>
      <c r="C62" s="339">
        <v>100</v>
      </c>
    </row>
    <row r="63" spans="1:3" ht="25.5">
      <c r="A63" s="339"/>
      <c r="B63" s="339" t="s">
        <v>832</v>
      </c>
      <c r="C63" s="339">
        <v>25</v>
      </c>
    </row>
    <row r="64" spans="1:3" ht="25.5">
      <c r="A64" s="339"/>
      <c r="B64" s="339" t="s">
        <v>833</v>
      </c>
      <c r="C64" s="339">
        <v>2</v>
      </c>
    </row>
    <row r="65" spans="1:3" ht="25.5">
      <c r="A65" s="339"/>
      <c r="B65" s="339" t="s">
        <v>834</v>
      </c>
      <c r="C65" s="339">
        <v>3</v>
      </c>
    </row>
    <row r="66" spans="1:3" ht="25.5">
      <c r="A66" s="339"/>
      <c r="B66" s="339" t="s">
        <v>835</v>
      </c>
      <c r="C66" s="339">
        <v>25</v>
      </c>
    </row>
    <row r="67" spans="1:3" ht="25.5">
      <c r="A67" s="339"/>
      <c r="B67" s="339" t="s">
        <v>836</v>
      </c>
      <c r="C67" s="339">
        <v>2</v>
      </c>
    </row>
    <row r="68" spans="1:3" ht="25.5">
      <c r="A68" s="339"/>
      <c r="B68" s="339" t="s">
        <v>843</v>
      </c>
      <c r="C68" s="339">
        <v>2</v>
      </c>
    </row>
    <row r="71" ht="12.75">
      <c r="B71" s="289" t="s">
        <v>837</v>
      </c>
    </row>
    <row r="72" ht="286.5" customHeight="1">
      <c r="B72" s="289" t="s">
        <v>846</v>
      </c>
    </row>
    <row r="75" spans="1:16" ht="76.5" customHeight="1">
      <c r="A75" s="292"/>
      <c r="B75" s="750" t="s">
        <v>915</v>
      </c>
      <c r="C75" s="750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</row>
  </sheetData>
  <sheetProtection/>
  <mergeCells count="5">
    <mergeCell ref="B75:C75"/>
    <mergeCell ref="A1:B1"/>
    <mergeCell ref="A2:C2"/>
    <mergeCell ref="A3:B3"/>
    <mergeCell ref="A4:C4"/>
  </mergeCells>
  <printOptions/>
  <pageMargins left="0.3937007874015748" right="0.1968503937007874" top="0.7874015748031497" bottom="0.5905511811023623" header="0.4724409448818898" footer="0.3937007874015748"/>
  <pageSetup firstPageNumber="136" useFirstPageNumber="1" fitToHeight="2" fitToWidth="1" horizontalDpi="600" verticalDpi="600" orientation="portrait" paperSize="9" scale="83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showZeros="0" zoomScaleSheetLayoutView="75" zoomScalePageLayoutView="0" workbookViewId="0" topLeftCell="A1">
      <selection activeCell="A4" sqref="A4:S4"/>
    </sheetView>
  </sheetViews>
  <sheetFormatPr defaultColWidth="9.00390625" defaultRowHeight="12.75"/>
  <cols>
    <col min="1" max="1" width="3.25390625" style="241" bestFit="1" customWidth="1"/>
    <col min="2" max="2" width="25.625" style="241" customWidth="1"/>
    <col min="3" max="3" width="6.25390625" style="241" customWidth="1"/>
    <col min="4" max="4" width="6.875" style="241" customWidth="1"/>
    <col min="5" max="5" width="7.25390625" style="241" customWidth="1"/>
    <col min="6" max="6" width="6.875" style="241" customWidth="1"/>
    <col min="7" max="7" width="7.25390625" style="241" customWidth="1"/>
    <col min="8" max="8" width="6.75390625" style="241" customWidth="1"/>
    <col min="9" max="9" width="6.25390625" style="241" customWidth="1"/>
    <col min="10" max="10" width="6.625" style="241" customWidth="1"/>
    <col min="11" max="11" width="9.375" style="241" bestFit="1" customWidth="1"/>
    <col min="12" max="13" width="6.625" style="241" customWidth="1"/>
    <col min="14" max="14" width="7.125" style="241" customWidth="1"/>
    <col min="15" max="15" width="6.25390625" style="241" customWidth="1"/>
    <col min="16" max="16" width="6.75390625" style="241" customWidth="1"/>
    <col min="17" max="17" width="6.625" style="241" customWidth="1"/>
    <col min="18" max="19" width="6.875" style="241" customWidth="1"/>
    <col min="20" max="23" width="0" style="241" hidden="1" customWidth="1"/>
    <col min="24" max="16384" width="9.125" style="241" customWidth="1"/>
  </cols>
  <sheetData>
    <row r="1" spans="1:20" s="243" customFormat="1" ht="12.75">
      <c r="A1" s="707" t="s">
        <v>123</v>
      </c>
      <c r="B1" s="707"/>
      <c r="C1" s="224"/>
      <c r="D1" s="224"/>
      <c r="E1" s="224"/>
      <c r="F1" s="224"/>
      <c r="G1" s="224"/>
      <c r="H1" s="224"/>
      <c r="I1" s="224"/>
      <c r="J1" s="224"/>
      <c r="K1" s="242"/>
      <c r="L1" s="242"/>
      <c r="M1" s="242"/>
      <c r="N1" s="242"/>
      <c r="O1" s="240"/>
      <c r="P1" s="240"/>
      <c r="Q1" s="240"/>
      <c r="R1" s="240"/>
      <c r="S1" s="240"/>
      <c r="T1" s="240"/>
    </row>
    <row r="2" spans="1:20" s="243" customFormat="1" ht="12.75">
      <c r="A2" s="761" t="s">
        <v>921</v>
      </c>
      <c r="B2" s="761"/>
      <c r="C2" s="761"/>
      <c r="D2" s="761"/>
      <c r="E2" s="761"/>
      <c r="F2" s="761"/>
      <c r="G2" s="761"/>
      <c r="H2" s="761"/>
      <c r="I2" s="224"/>
      <c r="J2" s="224"/>
      <c r="K2" s="242"/>
      <c r="L2" s="242"/>
      <c r="M2" s="242"/>
      <c r="N2" s="242"/>
      <c r="O2" s="240"/>
      <c r="P2" s="240"/>
      <c r="Q2" s="240"/>
      <c r="R2" s="240"/>
      <c r="S2" s="240"/>
      <c r="T2" s="240"/>
    </row>
    <row r="3" spans="1:19" s="243" customFormat="1" ht="12.75">
      <c r="A3" s="762" t="s">
        <v>922</v>
      </c>
      <c r="B3" s="762"/>
      <c r="C3" s="762"/>
      <c r="D3" s="762"/>
      <c r="E3" s="762"/>
      <c r="F3" s="762"/>
      <c r="G3" s="762"/>
      <c r="H3" s="762"/>
      <c r="I3" s="762"/>
      <c r="J3" s="762"/>
      <c r="K3" s="254"/>
      <c r="L3" s="254"/>
      <c r="M3" s="254"/>
      <c r="N3" s="254"/>
      <c r="O3" s="254"/>
      <c r="P3" s="254"/>
      <c r="Q3" s="254"/>
      <c r="R3" s="254"/>
      <c r="S3" s="254"/>
    </row>
    <row r="4" spans="1:19" s="243" customFormat="1" ht="63.75" customHeight="1">
      <c r="A4" s="763" t="s">
        <v>117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</row>
    <row r="5" spans="1:19" s="243" customFormat="1" ht="28.5" customHeight="1">
      <c r="A5" s="755" t="s">
        <v>526</v>
      </c>
      <c r="B5" s="755" t="s">
        <v>596</v>
      </c>
      <c r="C5" s="755" t="s">
        <v>597</v>
      </c>
      <c r="D5" s="765" t="s">
        <v>598</v>
      </c>
      <c r="E5" s="766"/>
      <c r="F5" s="767"/>
      <c r="G5" s="759" t="s">
        <v>599</v>
      </c>
      <c r="H5" s="755" t="s">
        <v>600</v>
      </c>
      <c r="I5" s="755" t="s">
        <v>582</v>
      </c>
      <c r="J5" s="518" t="s">
        <v>577</v>
      </c>
      <c r="K5" s="518" t="s">
        <v>580</v>
      </c>
      <c r="L5" s="518" t="s">
        <v>598</v>
      </c>
      <c r="M5" s="518"/>
      <c r="N5" s="755" t="s">
        <v>601</v>
      </c>
      <c r="O5" s="755" t="s">
        <v>602</v>
      </c>
      <c r="P5" s="756" t="s">
        <v>603</v>
      </c>
      <c r="Q5" s="757"/>
      <c r="R5" s="755" t="s">
        <v>604</v>
      </c>
      <c r="S5" s="755" t="s">
        <v>605</v>
      </c>
    </row>
    <row r="6" spans="1:19" s="243" customFormat="1" ht="168.75" customHeight="1">
      <c r="A6" s="755"/>
      <c r="B6" s="755"/>
      <c r="C6" s="755"/>
      <c r="D6" s="275" t="s">
        <v>606</v>
      </c>
      <c r="E6" s="275" t="s">
        <v>607</v>
      </c>
      <c r="F6" s="275" t="s">
        <v>608</v>
      </c>
      <c r="G6" s="760"/>
      <c r="H6" s="755"/>
      <c r="I6" s="755"/>
      <c r="J6" s="518"/>
      <c r="K6" s="518"/>
      <c r="L6" s="276" t="s">
        <v>578</v>
      </c>
      <c r="M6" s="276" t="s">
        <v>579</v>
      </c>
      <c r="N6" s="755"/>
      <c r="O6" s="755"/>
      <c r="P6" s="275" t="s">
        <v>609</v>
      </c>
      <c r="Q6" s="275" t="s">
        <v>610</v>
      </c>
      <c r="R6" s="755"/>
      <c r="S6" s="755"/>
    </row>
    <row r="7" spans="1:19" s="245" customFormat="1" ht="12.75">
      <c r="A7" s="244"/>
      <c r="B7" s="244" t="s">
        <v>545</v>
      </c>
      <c r="C7" s="244">
        <v>1</v>
      </c>
      <c r="D7" s="244">
        <v>2</v>
      </c>
      <c r="E7" s="244">
        <v>3</v>
      </c>
      <c r="F7" s="244">
        <v>4</v>
      </c>
      <c r="G7" s="244">
        <v>5</v>
      </c>
      <c r="H7" s="244">
        <v>6</v>
      </c>
      <c r="I7" s="244">
        <v>7</v>
      </c>
      <c r="J7" s="244">
        <v>8</v>
      </c>
      <c r="K7" s="244">
        <v>9</v>
      </c>
      <c r="L7" s="244">
        <v>10</v>
      </c>
      <c r="M7" s="244">
        <v>11</v>
      </c>
      <c r="N7" s="244">
        <v>12</v>
      </c>
      <c r="O7" s="244">
        <v>13</v>
      </c>
      <c r="P7" s="244">
        <v>14</v>
      </c>
      <c r="Q7" s="244">
        <v>15</v>
      </c>
      <c r="R7" s="244">
        <v>16</v>
      </c>
      <c r="S7" s="244">
        <v>17</v>
      </c>
    </row>
    <row r="8" spans="1:23" s="243" customFormat="1" ht="81" customHeight="1">
      <c r="A8" s="246" t="s">
        <v>611</v>
      </c>
      <c r="B8" s="247" t="s">
        <v>118</v>
      </c>
      <c r="C8" s="479">
        <f>D8+E8+F8</f>
        <v>0</v>
      </c>
      <c r="D8" s="479"/>
      <c r="E8" s="479"/>
      <c r="F8" s="479"/>
      <c r="G8" s="479"/>
      <c r="H8" s="479">
        <v>1</v>
      </c>
      <c r="I8" s="479">
        <f>IF((F8+H8)=(J8+K8),(J8+K8),"ОШ!")</f>
        <v>1</v>
      </c>
      <c r="J8" s="479"/>
      <c r="K8" s="479">
        <v>1</v>
      </c>
      <c r="L8" s="479"/>
      <c r="M8" s="479"/>
      <c r="N8" s="479"/>
      <c r="O8" s="479">
        <f>Q8+R8+S8</f>
        <v>1</v>
      </c>
      <c r="P8" s="479"/>
      <c r="Q8" s="479">
        <v>1</v>
      </c>
      <c r="R8" s="479"/>
      <c r="S8" s="479"/>
      <c r="T8" s="243" t="b">
        <f>C8=D8+E8+F8</f>
        <v>1</v>
      </c>
      <c r="U8" s="243" t="b">
        <f>I8=F8+H8</f>
        <v>1</v>
      </c>
      <c r="V8" s="243" t="b">
        <f>I8=J8+K8</f>
        <v>1</v>
      </c>
      <c r="W8" s="243" t="b">
        <f>O8=Q8+R8+S8</f>
        <v>1</v>
      </c>
    </row>
    <row r="9" spans="1:23" s="243" customFormat="1" ht="83.25" customHeight="1">
      <c r="A9" s="246" t="s">
        <v>627</v>
      </c>
      <c r="B9" s="247" t="s">
        <v>119</v>
      </c>
      <c r="C9" s="479">
        <f>D9+E9+F9</f>
        <v>1</v>
      </c>
      <c r="D9" s="479"/>
      <c r="E9" s="479"/>
      <c r="F9" s="479">
        <v>1</v>
      </c>
      <c r="G9" s="479"/>
      <c r="H9" s="479">
        <v>7</v>
      </c>
      <c r="I9" s="479">
        <f>IF((F9+H9)=(J9+K9),(J9+K9),"ОШ!")</f>
        <v>8</v>
      </c>
      <c r="J9" s="479">
        <v>1</v>
      </c>
      <c r="K9" s="479">
        <v>7</v>
      </c>
      <c r="L9" s="479"/>
      <c r="M9" s="479"/>
      <c r="N9" s="479"/>
      <c r="O9" s="479">
        <f>Q9+R9+S9</f>
        <v>7</v>
      </c>
      <c r="P9" s="479"/>
      <c r="Q9" s="479">
        <v>7</v>
      </c>
      <c r="R9" s="479"/>
      <c r="S9" s="479"/>
      <c r="T9" s="243" t="b">
        <f>C9=D9+E9+F9</f>
        <v>1</v>
      </c>
      <c r="U9" s="243" t="b">
        <f>I9=F9+H9</f>
        <v>1</v>
      </c>
      <c r="V9" s="243" t="b">
        <f>I9=J9+K9</f>
        <v>1</v>
      </c>
      <c r="W9" s="243" t="b">
        <f>O9=Q9+R9+S9</f>
        <v>1</v>
      </c>
    </row>
    <row r="10" spans="1:23" s="243" customFormat="1" ht="131.25" customHeight="1">
      <c r="A10" s="246" t="s">
        <v>641</v>
      </c>
      <c r="B10" s="247" t="s">
        <v>120</v>
      </c>
      <c r="C10" s="479">
        <f>D10+E10+F10</f>
        <v>0</v>
      </c>
      <c r="D10" s="479"/>
      <c r="E10" s="479"/>
      <c r="F10" s="479"/>
      <c r="G10" s="479"/>
      <c r="H10" s="479"/>
      <c r="I10" s="479">
        <f>IF((F10+H10)=(J10+K10),(J10+K10),"ОШ!")</f>
        <v>0</v>
      </c>
      <c r="J10" s="479"/>
      <c r="K10" s="479"/>
      <c r="L10" s="479"/>
      <c r="M10" s="479"/>
      <c r="N10" s="479"/>
      <c r="O10" s="479">
        <f>Q10+R10+S10</f>
        <v>0</v>
      </c>
      <c r="P10" s="479"/>
      <c r="Q10" s="479"/>
      <c r="R10" s="479"/>
      <c r="S10" s="479"/>
      <c r="T10" s="243" t="b">
        <f>C10=D10+E10+F10</f>
        <v>1</v>
      </c>
      <c r="U10" s="243" t="b">
        <f>I10=F10+H10</f>
        <v>1</v>
      </c>
      <c r="V10" s="243" t="b">
        <f>I10=J10+K10</f>
        <v>1</v>
      </c>
      <c r="W10" s="243" t="b">
        <f>O10=Q10+R10+S10</f>
        <v>1</v>
      </c>
    </row>
    <row r="11" spans="1:23" s="243" customFormat="1" ht="89.25" customHeight="1">
      <c r="A11" s="246" t="s">
        <v>650</v>
      </c>
      <c r="B11" s="247" t="s">
        <v>121</v>
      </c>
      <c r="C11" s="479">
        <f>D11+E11+F11</f>
        <v>0</v>
      </c>
      <c r="D11" s="479"/>
      <c r="E11" s="479"/>
      <c r="F11" s="479"/>
      <c r="G11" s="479"/>
      <c r="H11" s="479">
        <v>4</v>
      </c>
      <c r="I11" s="479">
        <f>IF((F11+H11)=(J11+K11),(J11+K11),"ОШ!")</f>
        <v>4</v>
      </c>
      <c r="J11" s="479">
        <v>3</v>
      </c>
      <c r="K11" s="479">
        <v>1</v>
      </c>
      <c r="L11" s="479"/>
      <c r="M11" s="479"/>
      <c r="N11" s="479"/>
      <c r="O11" s="479">
        <f>Q11+R11+S11</f>
        <v>1</v>
      </c>
      <c r="P11" s="479"/>
      <c r="Q11" s="479">
        <v>1</v>
      </c>
      <c r="R11" s="479"/>
      <c r="S11" s="479"/>
      <c r="T11" s="243" t="b">
        <f>C11=D11+E11+F11</f>
        <v>1</v>
      </c>
      <c r="U11" s="243" t="b">
        <f>I11=F11+H11</f>
        <v>1</v>
      </c>
      <c r="V11" s="243" t="b">
        <f>I11=J11+K11</f>
        <v>1</v>
      </c>
      <c r="W11" s="243" t="b">
        <f>O11=Q11+R11+S11</f>
        <v>1</v>
      </c>
    </row>
    <row r="12" spans="1:23" s="243" customFormat="1" ht="19.5" customHeight="1">
      <c r="A12" s="244"/>
      <c r="B12" s="248" t="s">
        <v>683</v>
      </c>
      <c r="C12" s="255">
        <f aca="true" t="shared" si="0" ref="C12:S12">SUM(C8:C11)</f>
        <v>1</v>
      </c>
      <c r="D12" s="255">
        <f t="shared" si="0"/>
        <v>0</v>
      </c>
      <c r="E12" s="255">
        <f t="shared" si="0"/>
        <v>0</v>
      </c>
      <c r="F12" s="255">
        <f t="shared" si="0"/>
        <v>1</v>
      </c>
      <c r="G12" s="255">
        <f t="shared" si="0"/>
        <v>0</v>
      </c>
      <c r="H12" s="255">
        <f t="shared" si="0"/>
        <v>12</v>
      </c>
      <c r="I12" s="255">
        <f t="shared" si="0"/>
        <v>13</v>
      </c>
      <c r="J12" s="255">
        <f t="shared" si="0"/>
        <v>4</v>
      </c>
      <c r="K12" s="255">
        <f t="shared" si="0"/>
        <v>9</v>
      </c>
      <c r="L12" s="255">
        <f t="shared" si="0"/>
        <v>0</v>
      </c>
      <c r="M12" s="255">
        <f t="shared" si="0"/>
        <v>0</v>
      </c>
      <c r="N12" s="255">
        <f t="shared" si="0"/>
        <v>0</v>
      </c>
      <c r="O12" s="255">
        <f t="shared" si="0"/>
        <v>9</v>
      </c>
      <c r="P12" s="255">
        <f t="shared" si="0"/>
        <v>0</v>
      </c>
      <c r="Q12" s="255">
        <f t="shared" si="0"/>
        <v>9</v>
      </c>
      <c r="R12" s="255">
        <f t="shared" si="0"/>
        <v>0</v>
      </c>
      <c r="S12" s="255">
        <f t="shared" si="0"/>
        <v>0</v>
      </c>
      <c r="T12" s="243" t="b">
        <f>C12=D12+E12+F12</f>
        <v>1</v>
      </c>
      <c r="U12" s="243" t="b">
        <f>I12=F12+H12</f>
        <v>1</v>
      </c>
      <c r="V12" s="243" t="b">
        <f>I12=J12+K12</f>
        <v>1</v>
      </c>
      <c r="W12" s="243" t="b">
        <f>O12=Q12+R12+S12</f>
        <v>1</v>
      </c>
    </row>
    <row r="13" spans="1:19" s="243" customFormat="1" ht="15.75">
      <c r="A13" s="249"/>
      <c r="B13" s="250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</row>
    <row r="14" spans="1:19" s="243" customFormat="1" ht="15.75">
      <c r="A14" s="249"/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</row>
    <row r="15" spans="1:19" s="243" customFormat="1" ht="15.75">
      <c r="A15" s="249"/>
      <c r="B15" s="250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</row>
    <row r="16" spans="2:10" s="252" customFormat="1" ht="15.75">
      <c r="B16" s="252" t="s">
        <v>916</v>
      </c>
      <c r="J16" s="252" t="s">
        <v>855</v>
      </c>
    </row>
    <row r="17" s="252" customFormat="1" ht="11.25" customHeight="1"/>
    <row r="18" spans="2:6" s="252" customFormat="1" ht="15.75">
      <c r="B18" s="758" t="s">
        <v>917</v>
      </c>
      <c r="C18" s="758"/>
      <c r="D18" s="758"/>
      <c r="E18" s="758"/>
      <c r="F18" s="758"/>
    </row>
    <row r="19" s="252" customFormat="1" ht="15.75"/>
    <row r="20" spans="2:17" s="252" customFormat="1" ht="15.75">
      <c r="B20" s="252" t="s">
        <v>122</v>
      </c>
      <c r="Q20" s="252" t="s">
        <v>684</v>
      </c>
    </row>
    <row r="21" spans="1:19" s="253" customFormat="1" ht="18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</row>
    <row r="22" spans="1:19" s="253" customFormat="1" ht="24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:19" s="253" customFormat="1" ht="18.7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</row>
    <row r="24" spans="1:19" s="253" customFormat="1" ht="21.7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</row>
    <row r="25" spans="1:19" s="243" customFormat="1" ht="25.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</row>
  </sheetData>
  <sheetProtection/>
  <protectedRanges>
    <protectedRange sqref="S1:T2" name="Диапазон7"/>
  </protectedRanges>
  <mergeCells count="20">
    <mergeCell ref="R5:R6"/>
    <mergeCell ref="G5:G6"/>
    <mergeCell ref="N5:N6"/>
    <mergeCell ref="A1:B1"/>
    <mergeCell ref="A2:H2"/>
    <mergeCell ref="A3:J3"/>
    <mergeCell ref="A4:S4"/>
    <mergeCell ref="S5:S6"/>
    <mergeCell ref="A5:A6"/>
    <mergeCell ref="D5:F5"/>
    <mergeCell ref="O5:O6"/>
    <mergeCell ref="J5:J6"/>
    <mergeCell ref="P5:Q5"/>
    <mergeCell ref="B18:F18"/>
    <mergeCell ref="B5:B6"/>
    <mergeCell ref="I5:I6"/>
    <mergeCell ref="K5:K6"/>
    <mergeCell ref="L5:M5"/>
    <mergeCell ref="C5:C6"/>
    <mergeCell ref="H5:H6"/>
  </mergeCells>
  <printOptions horizontalCentered="1"/>
  <pageMargins left="0.1968503937007874" right="0.1968503937007874" top="0.8661417322834646" bottom="0.5905511811023623" header="0.4724409448818898" footer="0.1968503937007874"/>
  <pageSetup firstPageNumber="140" useFirstPageNumber="1" orientation="landscape" paperSize="9" scale="95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8"/>
  <sheetViews>
    <sheetView showZeros="0" zoomScale="85" zoomScaleNormal="85" zoomScalePageLayoutView="0" workbookViewId="0" topLeftCell="A1">
      <selection activeCell="G9" sqref="G9"/>
    </sheetView>
  </sheetViews>
  <sheetFormatPr defaultColWidth="33.25390625" defaultRowHeight="12.75"/>
  <cols>
    <col min="1" max="1" width="3.25390625" style="278" bestFit="1" customWidth="1"/>
    <col min="2" max="2" width="33.25390625" style="278" customWidth="1"/>
    <col min="3" max="3" width="14.875" style="278" customWidth="1"/>
    <col min="4" max="4" width="10.375" style="278" bestFit="1" customWidth="1"/>
    <col min="5" max="5" width="9.75390625" style="278" bestFit="1" customWidth="1"/>
    <col min="6" max="6" width="10.375" style="278" bestFit="1" customWidth="1"/>
    <col min="7" max="7" width="9.75390625" style="278" bestFit="1" customWidth="1"/>
    <col min="8" max="8" width="10.375" style="278" bestFit="1" customWidth="1"/>
    <col min="9" max="9" width="9.75390625" style="278" bestFit="1" customWidth="1"/>
    <col min="10" max="10" width="10.375" style="278" bestFit="1" customWidth="1"/>
    <col min="11" max="11" width="10.625" style="278" customWidth="1"/>
    <col min="12" max="12" width="10.375" style="278" bestFit="1" customWidth="1"/>
    <col min="13" max="13" width="10.625" style="278" customWidth="1"/>
    <col min="14" max="15" width="8.875" style="278" hidden="1" customWidth="1"/>
    <col min="16" max="254" width="8.875" style="278" customWidth="1"/>
    <col min="255" max="255" width="3.25390625" style="278" bestFit="1" customWidth="1"/>
    <col min="256" max="16384" width="33.25390625" style="278" customWidth="1"/>
  </cols>
  <sheetData>
    <row r="1" spans="1:13" ht="13.5" customHeight="1">
      <c r="A1" s="751" t="s">
        <v>397</v>
      </c>
      <c r="B1" s="751"/>
      <c r="C1" s="751"/>
      <c r="D1" s="287"/>
      <c r="E1" s="287"/>
      <c r="F1" s="287"/>
      <c r="G1" s="287"/>
      <c r="H1" s="287"/>
      <c r="I1" s="287"/>
      <c r="J1" s="287"/>
      <c r="K1" s="769"/>
      <c r="L1" s="769"/>
      <c r="M1" s="769"/>
    </row>
    <row r="2" spans="1:19" ht="12.75">
      <c r="A2" s="752" t="s">
        <v>872</v>
      </c>
      <c r="B2" s="752"/>
      <c r="C2" s="752"/>
      <c r="D2" s="752"/>
      <c r="E2" s="752"/>
      <c r="F2" s="752"/>
      <c r="G2" s="752"/>
      <c r="H2" s="752"/>
      <c r="I2" s="752"/>
      <c r="J2" s="279"/>
      <c r="K2" s="280"/>
      <c r="L2" s="280"/>
      <c r="M2" s="280"/>
      <c r="N2" s="280"/>
      <c r="O2" s="280"/>
      <c r="P2" s="280"/>
      <c r="Q2" s="280"/>
      <c r="R2" s="280"/>
      <c r="S2" s="280"/>
    </row>
    <row r="3" spans="1:19" ht="12.75">
      <c r="A3" s="752" t="s">
        <v>873</v>
      </c>
      <c r="B3" s="752"/>
      <c r="C3" s="752"/>
      <c r="D3" s="752"/>
      <c r="E3" s="752"/>
      <c r="F3" s="752"/>
      <c r="G3" s="752"/>
      <c r="H3" s="752"/>
      <c r="I3" s="752"/>
      <c r="J3" s="752"/>
      <c r="K3" s="280"/>
      <c r="L3" s="280"/>
      <c r="M3" s="280"/>
      <c r="N3" s="280"/>
      <c r="O3" s="280"/>
      <c r="P3" s="280"/>
      <c r="Q3" s="280"/>
      <c r="R3" s="280"/>
      <c r="S3" s="280"/>
    </row>
    <row r="4" spans="2:13" ht="54.75" customHeight="1">
      <c r="B4" s="770" t="s">
        <v>924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</row>
    <row r="5" spans="1:13" ht="79.5" customHeight="1">
      <c r="A5" s="281" t="s">
        <v>526</v>
      </c>
      <c r="B5" s="771" t="s">
        <v>214</v>
      </c>
      <c r="C5" s="296" t="s">
        <v>215</v>
      </c>
      <c r="D5" s="768" t="s">
        <v>761</v>
      </c>
      <c r="E5" s="768"/>
      <c r="F5" s="768" t="s">
        <v>762</v>
      </c>
      <c r="G5" s="768"/>
      <c r="H5" s="768" t="s">
        <v>763</v>
      </c>
      <c r="I5" s="768"/>
      <c r="J5" s="768" t="s">
        <v>764</v>
      </c>
      <c r="K5" s="768"/>
      <c r="L5" s="768" t="s">
        <v>765</v>
      </c>
      <c r="M5" s="768"/>
    </row>
    <row r="6" spans="1:13" ht="41.25" customHeight="1">
      <c r="A6" s="282"/>
      <c r="B6" s="772"/>
      <c r="C6" s="297" t="s">
        <v>270</v>
      </c>
      <c r="D6" s="283" t="s">
        <v>216</v>
      </c>
      <c r="E6" s="283" t="s">
        <v>767</v>
      </c>
      <c r="F6" s="283" t="s">
        <v>217</v>
      </c>
      <c r="G6" s="283" t="s">
        <v>769</v>
      </c>
      <c r="H6" s="283" t="s">
        <v>217</v>
      </c>
      <c r="I6" s="283" t="s">
        <v>769</v>
      </c>
      <c r="J6" s="283" t="s">
        <v>217</v>
      </c>
      <c r="K6" s="283" t="s">
        <v>769</v>
      </c>
      <c r="L6" s="283" t="s">
        <v>217</v>
      </c>
      <c r="M6" s="283" t="s">
        <v>769</v>
      </c>
    </row>
    <row r="7" spans="1:13" ht="12.75">
      <c r="A7" s="284" t="s">
        <v>545</v>
      </c>
      <c r="B7" s="283" t="s">
        <v>557</v>
      </c>
      <c r="C7" s="283" t="s">
        <v>91</v>
      </c>
      <c r="D7" s="283" t="s">
        <v>183</v>
      </c>
      <c r="E7" s="283" t="s">
        <v>184</v>
      </c>
      <c r="F7" s="283" t="s">
        <v>92</v>
      </c>
      <c r="G7" s="283" t="s">
        <v>93</v>
      </c>
      <c r="H7" s="283" t="s">
        <v>94</v>
      </c>
      <c r="I7" s="283" t="s">
        <v>95</v>
      </c>
      <c r="J7" s="283" t="s">
        <v>96</v>
      </c>
      <c r="K7" s="283" t="s">
        <v>97</v>
      </c>
      <c r="L7" s="283" t="s">
        <v>98</v>
      </c>
      <c r="M7" s="283" t="s">
        <v>99</v>
      </c>
    </row>
    <row r="8" spans="1:15" ht="57" customHeight="1">
      <c r="A8" s="415">
        <v>1</v>
      </c>
      <c r="B8" s="416" t="s">
        <v>118</v>
      </c>
      <c r="C8" s="480">
        <v>1</v>
      </c>
      <c r="D8" s="480"/>
      <c r="E8" s="480">
        <f>G8+I8+K8+M8</f>
        <v>0</v>
      </c>
      <c r="F8" s="480"/>
      <c r="G8" s="480"/>
      <c r="H8" s="480"/>
      <c r="I8" s="480"/>
      <c r="J8" s="480"/>
      <c r="K8" s="480"/>
      <c r="L8" s="480"/>
      <c r="M8" s="480"/>
      <c r="N8" s="278" t="b">
        <f>C8='форма №14'!K8</f>
        <v>1</v>
      </c>
      <c r="O8" s="278" t="b">
        <f>E8=G8+I8+K8+M8</f>
        <v>1</v>
      </c>
    </row>
    <row r="9" spans="1:15" ht="57" customHeight="1">
      <c r="A9" s="415">
        <v>2</v>
      </c>
      <c r="B9" s="416" t="s">
        <v>119</v>
      </c>
      <c r="C9" s="480">
        <v>7</v>
      </c>
      <c r="D9" s="480"/>
      <c r="E9" s="480">
        <f>G9+I9+K9+M9</f>
        <v>0</v>
      </c>
      <c r="F9" s="480"/>
      <c r="G9" s="480"/>
      <c r="H9" s="480"/>
      <c r="I9" s="480"/>
      <c r="J9" s="480"/>
      <c r="K9" s="480"/>
      <c r="L9" s="480"/>
      <c r="M9" s="480"/>
      <c r="N9" s="278" t="b">
        <f>C9='форма №14'!K9</f>
        <v>1</v>
      </c>
      <c r="O9" s="278" t="b">
        <f>E9=G9+I9+K9+M9</f>
        <v>1</v>
      </c>
    </row>
    <row r="10" spans="1:15" ht="97.5" customHeight="1">
      <c r="A10" s="415">
        <v>3</v>
      </c>
      <c r="B10" s="416" t="s">
        <v>120</v>
      </c>
      <c r="C10" s="480"/>
      <c r="D10" s="480"/>
      <c r="E10" s="480">
        <f>G10+I10+K10+M10</f>
        <v>0</v>
      </c>
      <c r="F10" s="480"/>
      <c r="G10" s="480"/>
      <c r="H10" s="480"/>
      <c r="I10" s="480"/>
      <c r="J10" s="480"/>
      <c r="K10" s="480"/>
      <c r="L10" s="480"/>
      <c r="M10" s="480"/>
      <c r="N10" s="278" t="b">
        <f>C10='форма №14'!K10</f>
        <v>1</v>
      </c>
      <c r="O10" s="278" t="b">
        <f>E10=G10+I10+K10+M10</f>
        <v>1</v>
      </c>
    </row>
    <row r="11" spans="1:15" ht="57" customHeight="1">
      <c r="A11" s="415">
        <v>4</v>
      </c>
      <c r="B11" s="416" t="s">
        <v>121</v>
      </c>
      <c r="C11" s="480">
        <v>1</v>
      </c>
      <c r="D11" s="480"/>
      <c r="E11" s="480">
        <f>G11+I11+K11+M11</f>
        <v>0</v>
      </c>
      <c r="F11" s="480"/>
      <c r="G11" s="480"/>
      <c r="H11" s="480"/>
      <c r="I11" s="480"/>
      <c r="J11" s="480"/>
      <c r="K11" s="480"/>
      <c r="L11" s="480"/>
      <c r="M11" s="480"/>
      <c r="N11" s="278" t="b">
        <f>C11='форма №14'!K11</f>
        <v>1</v>
      </c>
      <c r="O11" s="278" t="b">
        <f>E11=G11+I11+K11+M11</f>
        <v>1</v>
      </c>
    </row>
    <row r="12" spans="1:13" ht="15.75">
      <c r="A12" s="285"/>
      <c r="B12" s="424" t="s">
        <v>546</v>
      </c>
      <c r="C12" s="286">
        <f>SUM(C8:C11)</f>
        <v>9</v>
      </c>
      <c r="D12" s="286">
        <f aca="true" t="shared" si="0" ref="D12:M12">SUM(D8:D11)</f>
        <v>0</v>
      </c>
      <c r="E12" s="286">
        <f t="shared" si="0"/>
        <v>0</v>
      </c>
      <c r="F12" s="286">
        <f t="shared" si="0"/>
        <v>0</v>
      </c>
      <c r="G12" s="286">
        <f t="shared" si="0"/>
        <v>0</v>
      </c>
      <c r="H12" s="286">
        <f t="shared" si="0"/>
        <v>0</v>
      </c>
      <c r="I12" s="286">
        <f t="shared" si="0"/>
        <v>0</v>
      </c>
      <c r="J12" s="286">
        <f t="shared" si="0"/>
        <v>0</v>
      </c>
      <c r="K12" s="286">
        <f t="shared" si="0"/>
        <v>0</v>
      </c>
      <c r="L12" s="286">
        <f t="shared" si="0"/>
        <v>0</v>
      </c>
      <c r="M12" s="286">
        <f t="shared" si="0"/>
        <v>0</v>
      </c>
    </row>
    <row r="14" spans="2:7" s="252" customFormat="1" ht="15.75">
      <c r="B14" s="252" t="s">
        <v>919</v>
      </c>
      <c r="G14" s="252" t="s">
        <v>918</v>
      </c>
    </row>
    <row r="15" s="252" customFormat="1" ht="11.25" customHeight="1"/>
    <row r="16" spans="2:6" s="252" customFormat="1" ht="15.75">
      <c r="B16" s="758" t="s">
        <v>920</v>
      </c>
      <c r="C16" s="758"/>
      <c r="D16" s="758"/>
      <c r="E16" s="758"/>
      <c r="F16" s="758"/>
    </row>
    <row r="17" s="252" customFormat="1" ht="11.25" customHeight="1"/>
    <row r="18" spans="2:17" s="252" customFormat="1" ht="15.75">
      <c r="B18" s="252" t="s">
        <v>269</v>
      </c>
      <c r="Q18" s="252" t="s">
        <v>684</v>
      </c>
    </row>
  </sheetData>
  <sheetProtection/>
  <mergeCells count="12">
    <mergeCell ref="F5:G5"/>
    <mergeCell ref="H5:I5"/>
    <mergeCell ref="J5:K5"/>
    <mergeCell ref="L5:M5"/>
    <mergeCell ref="B16:F16"/>
    <mergeCell ref="A1:C1"/>
    <mergeCell ref="A2:I2"/>
    <mergeCell ref="A3:J3"/>
    <mergeCell ref="K1:M1"/>
    <mergeCell ref="B4:M4"/>
    <mergeCell ref="B5:B6"/>
    <mergeCell ref="D5:E5"/>
  </mergeCells>
  <printOptions horizontalCentered="1"/>
  <pageMargins left="0.3937007874015748" right="0.1968503937007874" top="0.7874015748031497" bottom="0.1968503937007874" header="0.4724409448818898" footer="0.31496062992125984"/>
  <pageSetup firstPageNumber="147" useFirstPageNumber="1" horizontalDpi="600" verticalDpi="600" orientation="landscape" paperSize="9" scale="90" r:id="rId1"/>
  <headerFooter scaleWithDoc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E3"/>
  <sheetViews>
    <sheetView zoomScalePageLayoutView="0" workbookViewId="0" topLeftCell="A1">
      <selection activeCell="L41" sqref="L41"/>
    </sheetView>
  </sheetViews>
  <sheetFormatPr defaultColWidth="9.00390625" defaultRowHeight="12.75"/>
  <sheetData>
    <row r="2" spans="1:5" ht="12.75">
      <c r="A2" t="s">
        <v>816</v>
      </c>
      <c r="C2" t="s">
        <v>817</v>
      </c>
      <c r="E2" t="s">
        <v>818</v>
      </c>
    </row>
    <row r="3" spans="1:5" ht="12.75">
      <c r="A3">
        <f>'форма №2'!C8+'форма №2'!C12+'форма №2'!C16+'форма №2'!C20+'форма №2'!C24+'форма №2'!C27+'форма №2'!C31+'форма №2'!C36+'форма №2'!C39+'форма №2'!C40+'форма №2'!C43+'форма №2'!C48+'форма №2'!C52</f>
        <v>93</v>
      </c>
      <c r="C3">
        <f>'форма №1'!K8+'форма №1'!K23+'форма №1'!K38+'форма №1'!K50+'форма №1'!K58+'форма №1'!K74+'форма №1'!K81+'форма №1'!K91+'форма №1'!K92+'форма №1'!K93+'форма №1'!K94+'форма №1'!K96+'форма №1'!K97</f>
        <v>93</v>
      </c>
      <c r="E3">
        <f>'форма №4'!K8+'форма №4'!K34+'форма №4'!K60+'форма №4'!K86+'форма №4'!K86+'форма №4'!K112+'форма №4'!K114+'форма №4'!K140+'форма №4'!K142+'форма №4'!K168</f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9"/>
  <sheetViews>
    <sheetView showZeros="0" zoomScale="70" zoomScaleNormal="70" zoomScalePageLayoutView="0" workbookViewId="0" topLeftCell="A1">
      <selection activeCell="A21" sqref="A21:IV21"/>
    </sheetView>
  </sheetViews>
  <sheetFormatPr defaultColWidth="9.00390625" defaultRowHeight="12.75"/>
  <cols>
    <col min="1" max="1" width="35.625" style="3" customWidth="1"/>
    <col min="2" max="2" width="14.125" style="3" customWidth="1"/>
    <col min="3" max="3" width="14.00390625" style="3" customWidth="1"/>
    <col min="4" max="4" width="16.375" style="3" customWidth="1"/>
    <col min="5" max="5" width="17.75390625" style="3" customWidth="1"/>
    <col min="6" max="6" width="17.25390625" style="3" customWidth="1"/>
    <col min="7" max="7" width="15.25390625" style="3" customWidth="1"/>
    <col min="8" max="8" width="15.00390625" style="3" customWidth="1"/>
    <col min="9" max="16384" width="9.125" style="3" customWidth="1"/>
  </cols>
  <sheetData>
    <row r="1" spans="1:4" ht="12.75">
      <c r="A1" s="527" t="s">
        <v>535</v>
      </c>
      <c r="B1" s="527"/>
      <c r="C1"/>
      <c r="D1"/>
    </row>
    <row r="2" spans="1:4" ht="12.75">
      <c r="A2" s="528" t="s">
        <v>851</v>
      </c>
      <c r="B2" s="528"/>
      <c r="C2" s="528"/>
      <c r="D2" s="528"/>
    </row>
    <row r="3" spans="1:8" s="1" customFormat="1" ht="15.75">
      <c r="A3" s="528" t="s">
        <v>850</v>
      </c>
      <c r="B3" s="528"/>
      <c r="C3" s="528"/>
      <c r="D3" s="528"/>
      <c r="E3" s="2"/>
      <c r="F3" s="533"/>
      <c r="G3" s="533"/>
      <c r="H3" s="533"/>
    </row>
    <row r="4" spans="1:8" s="1" customFormat="1" ht="58.5" customHeight="1">
      <c r="A4" s="531" t="s">
        <v>334</v>
      </c>
      <c r="B4" s="531"/>
      <c r="C4" s="531"/>
      <c r="D4" s="531"/>
      <c r="E4" s="531"/>
      <c r="F4" s="531"/>
      <c r="G4" s="531"/>
      <c r="H4" s="531"/>
    </row>
    <row r="5" spans="1:8" s="1" customFormat="1" ht="156.75" customHeight="1">
      <c r="A5" s="7" t="s">
        <v>542</v>
      </c>
      <c r="B5" s="7" t="s">
        <v>541</v>
      </c>
      <c r="C5" s="7" t="s">
        <v>534</v>
      </c>
      <c r="D5" s="14" t="s">
        <v>529</v>
      </c>
      <c r="E5" s="7" t="s">
        <v>530</v>
      </c>
      <c r="F5" s="7" t="s">
        <v>531</v>
      </c>
      <c r="G5" s="7" t="s">
        <v>532</v>
      </c>
      <c r="H5" s="7" t="s">
        <v>533</v>
      </c>
    </row>
    <row r="6" spans="1:8" s="1" customFormat="1" ht="14.25" customHeight="1">
      <c r="A6" s="6" t="s">
        <v>545</v>
      </c>
      <c r="B6" s="6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8" s="1" customFormat="1" ht="31.5">
      <c r="A7" s="24" t="s">
        <v>543</v>
      </c>
      <c r="B7" s="12"/>
      <c r="C7" s="12"/>
      <c r="D7" s="12"/>
      <c r="E7" s="12"/>
      <c r="F7" s="15"/>
      <c r="G7" s="15"/>
      <c r="H7" s="15"/>
    </row>
    <row r="8" spans="1:8" s="1" customFormat="1" ht="47.25">
      <c r="A8" s="24" t="s">
        <v>593</v>
      </c>
      <c r="B8" s="12"/>
      <c r="C8" s="12"/>
      <c r="D8" s="12"/>
      <c r="E8" s="12"/>
      <c r="F8" s="15"/>
      <c r="G8" s="15"/>
      <c r="H8" s="15"/>
    </row>
    <row r="9" spans="1:8" s="1" customFormat="1" ht="31.5">
      <c r="A9" s="24" t="s">
        <v>537</v>
      </c>
      <c r="B9" s="12">
        <v>2</v>
      </c>
      <c r="C9" s="12"/>
      <c r="D9" s="12"/>
      <c r="E9" s="12"/>
      <c r="F9" s="15"/>
      <c r="G9" s="15"/>
      <c r="H9" s="15"/>
    </row>
    <row r="10" spans="1:8" s="1" customFormat="1" ht="47.25">
      <c r="A10" s="24" t="s">
        <v>593</v>
      </c>
      <c r="B10" s="12">
        <v>2</v>
      </c>
      <c r="C10" s="12"/>
      <c r="D10" s="12"/>
      <c r="E10" s="12"/>
      <c r="F10" s="15"/>
      <c r="G10" s="15"/>
      <c r="H10" s="15"/>
    </row>
    <row r="11" spans="1:8" s="1" customFormat="1" ht="31.5">
      <c r="A11" s="24" t="s">
        <v>544</v>
      </c>
      <c r="B11" s="12">
        <v>26</v>
      </c>
      <c r="C11" s="12">
        <v>2</v>
      </c>
      <c r="D11" s="12">
        <v>2</v>
      </c>
      <c r="E11" s="12"/>
      <c r="F11" s="15"/>
      <c r="G11" s="15"/>
      <c r="H11" s="15"/>
    </row>
    <row r="12" spans="1:8" s="1" customFormat="1" ht="47.25">
      <c r="A12" s="24" t="s">
        <v>593</v>
      </c>
      <c r="B12" s="12">
        <v>14</v>
      </c>
      <c r="C12" s="12"/>
      <c r="D12" s="12"/>
      <c r="E12" s="12"/>
      <c r="F12" s="15"/>
      <c r="G12" s="15"/>
      <c r="H12" s="15"/>
    </row>
    <row r="13" spans="1:8" s="1" customFormat="1" ht="31.5">
      <c r="A13" s="24" t="s">
        <v>547</v>
      </c>
      <c r="B13" s="8">
        <v>6</v>
      </c>
      <c r="C13" s="8">
        <v>6</v>
      </c>
      <c r="D13" s="8">
        <v>4</v>
      </c>
      <c r="E13" s="8"/>
      <c r="F13" s="15"/>
      <c r="G13" s="15"/>
      <c r="H13" s="15"/>
    </row>
    <row r="14" spans="1:8" s="1" customFormat="1" ht="47.25">
      <c r="A14" s="24" t="s">
        <v>593</v>
      </c>
      <c r="B14" s="8">
        <v>6</v>
      </c>
      <c r="C14" s="8">
        <v>6</v>
      </c>
      <c r="D14" s="8">
        <v>4</v>
      </c>
      <c r="E14" s="8"/>
      <c r="F14" s="15"/>
      <c r="G14" s="15"/>
      <c r="H14" s="15"/>
    </row>
    <row r="15" spans="1:8" s="1" customFormat="1" ht="78.75">
      <c r="A15" s="24" t="s">
        <v>586</v>
      </c>
      <c r="B15" s="8"/>
      <c r="C15" s="8"/>
      <c r="D15" s="8"/>
      <c r="E15" s="8"/>
      <c r="F15" s="15"/>
      <c r="G15" s="15"/>
      <c r="H15" s="15"/>
    </row>
    <row r="16" spans="1:8" s="1" customFormat="1" ht="47.25">
      <c r="A16" s="24" t="s">
        <v>593</v>
      </c>
      <c r="B16" s="8">
        <v>0</v>
      </c>
      <c r="C16" s="8"/>
      <c r="D16" s="8"/>
      <c r="E16" s="8"/>
      <c r="F16" s="15"/>
      <c r="G16" s="15"/>
      <c r="H16" s="15"/>
    </row>
    <row r="17" spans="1:8" s="1" customFormat="1" ht="24.75" customHeight="1">
      <c r="A17" s="25" t="s">
        <v>546</v>
      </c>
      <c r="B17" s="5">
        <f>B7+B9+B11+B13+B15</f>
        <v>34</v>
      </c>
      <c r="C17" s="5">
        <f aca="true" t="shared" si="0" ref="C17:H17">C7+C9+C11+C13+C15</f>
        <v>8</v>
      </c>
      <c r="D17" s="5">
        <f t="shared" si="0"/>
        <v>6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</row>
    <row r="18" spans="1:8" s="1" customFormat="1" ht="53.25" customHeight="1">
      <c r="A18" s="24" t="s">
        <v>593</v>
      </c>
      <c r="B18" s="5">
        <f>B8+B10+B12+B14+B16</f>
        <v>22</v>
      </c>
      <c r="C18" s="5">
        <f aca="true" t="shared" si="1" ref="C18:H18">C8+C10+C12+C14+C16</f>
        <v>6</v>
      </c>
      <c r="D18" s="5">
        <f t="shared" si="1"/>
        <v>4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</row>
    <row r="19" spans="1:8" s="1" customFormat="1" ht="33.75" customHeight="1">
      <c r="A19" s="421"/>
      <c r="B19" s="422"/>
      <c r="C19" s="422"/>
      <c r="D19" s="422"/>
      <c r="E19" s="422"/>
      <c r="F19" s="422"/>
      <c r="G19" s="422"/>
      <c r="H19" s="422"/>
    </row>
    <row r="20" spans="1:5" s="4" customFormat="1" ht="25.5" customHeight="1">
      <c r="A20" s="4" t="s">
        <v>861</v>
      </c>
      <c r="E20" s="4" t="s">
        <v>860</v>
      </c>
    </row>
    <row r="21" s="4" customFormat="1" ht="25.5" customHeight="1"/>
    <row r="22" s="4" customFormat="1" ht="15.75"/>
    <row r="23" spans="1:5" s="4" customFormat="1" ht="15.75">
      <c r="A23" s="4" t="s">
        <v>862</v>
      </c>
      <c r="B23" s="13"/>
      <c r="D23" s="13"/>
      <c r="E23" s="4" t="s">
        <v>562</v>
      </c>
    </row>
    <row r="24" s="4" customFormat="1" ht="15.75"/>
    <row r="28" spans="5:8" ht="12.75">
      <c r="E28" s="3">
        <v>0</v>
      </c>
      <c r="F28" s="3">
        <v>0</v>
      </c>
      <c r="G28" s="3">
        <v>0</v>
      </c>
      <c r="H28" s="3">
        <v>0</v>
      </c>
    </row>
    <row r="29" spans="5:8" ht="12.75">
      <c r="E29" s="3">
        <v>0</v>
      </c>
      <c r="F29" s="3">
        <v>0</v>
      </c>
      <c r="G29" s="3">
        <v>0</v>
      </c>
      <c r="H29" s="3">
        <v>0</v>
      </c>
    </row>
  </sheetData>
  <sheetProtection/>
  <mergeCells count="5">
    <mergeCell ref="A4:H4"/>
    <mergeCell ref="F3:H3"/>
    <mergeCell ref="A1:B1"/>
    <mergeCell ref="A2:D2"/>
    <mergeCell ref="A3:D3"/>
  </mergeCells>
  <printOptions horizontalCentered="1"/>
  <pageMargins left="0.1968503937007874" right="0" top="0.7874015748031497" bottom="0.5905511811023623" header="0.4724409448818898" footer="0.3937007874015748"/>
  <pageSetup firstPageNumber="11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74"/>
  <sheetViews>
    <sheetView showZeros="0" zoomScaleSheetLayoutView="75" workbookViewId="0" topLeftCell="A1">
      <selection activeCell="D83" sqref="D83"/>
    </sheetView>
  </sheetViews>
  <sheetFormatPr defaultColWidth="8.75390625" defaultRowHeight="12.75"/>
  <cols>
    <col min="1" max="1" width="11.625" style="0" customWidth="1"/>
    <col min="2" max="2" width="35.625" style="0" customWidth="1"/>
    <col min="3" max="12" width="9.375" style="0" customWidth="1"/>
    <col min="13" max="13" width="0" style="0" hidden="1" customWidth="1"/>
  </cols>
  <sheetData>
    <row r="1" spans="1:2" ht="12.75">
      <c r="A1" s="572" t="s">
        <v>536</v>
      </c>
      <c r="B1" s="572"/>
    </row>
    <row r="2" spans="1:4" ht="12.75">
      <c r="A2" s="528" t="s">
        <v>851</v>
      </c>
      <c r="B2" s="528"/>
      <c r="C2" s="528"/>
      <c r="D2" s="528"/>
    </row>
    <row r="3" spans="1:12" ht="15">
      <c r="A3" s="528" t="s">
        <v>850</v>
      </c>
      <c r="B3" s="528"/>
      <c r="C3" s="528"/>
      <c r="D3" s="528"/>
      <c r="E3" s="10"/>
      <c r="F3" s="10"/>
      <c r="G3" s="10"/>
      <c r="H3" s="11"/>
      <c r="I3" s="11"/>
      <c r="J3" s="11"/>
      <c r="K3" s="11"/>
      <c r="L3" s="11"/>
    </row>
    <row r="4" spans="1:12" ht="39" customHeight="1">
      <c r="A4" s="575" t="s">
        <v>307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</row>
    <row r="5" spans="1:12" ht="15.75">
      <c r="A5" s="543" t="s">
        <v>559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</row>
    <row r="6" spans="1:12" ht="39" customHeight="1">
      <c r="A6" s="556" t="s">
        <v>563</v>
      </c>
      <c r="B6" s="557"/>
      <c r="C6" s="556" t="s">
        <v>588</v>
      </c>
      <c r="D6" s="557"/>
      <c r="E6" s="556" t="s">
        <v>587</v>
      </c>
      <c r="F6" s="557"/>
      <c r="G6" s="550" t="s">
        <v>589</v>
      </c>
      <c r="H6" s="560"/>
      <c r="I6" s="560"/>
      <c r="J6" s="560"/>
      <c r="K6" s="560"/>
      <c r="L6" s="561"/>
    </row>
    <row r="7" spans="1:12" ht="63.75" customHeight="1">
      <c r="A7" s="558"/>
      <c r="B7" s="559"/>
      <c r="C7" s="558"/>
      <c r="D7" s="559"/>
      <c r="E7" s="558"/>
      <c r="F7" s="559"/>
      <c r="G7" s="550" t="s">
        <v>590</v>
      </c>
      <c r="H7" s="561"/>
      <c r="I7" s="550" t="s">
        <v>591</v>
      </c>
      <c r="J7" s="561"/>
      <c r="K7" s="550" t="s">
        <v>592</v>
      </c>
      <c r="L7" s="561"/>
    </row>
    <row r="8" spans="1:12" s="17" customFormat="1" ht="12.75" customHeight="1">
      <c r="A8" s="573" t="s">
        <v>545</v>
      </c>
      <c r="B8" s="574"/>
      <c r="C8" s="552">
        <v>1</v>
      </c>
      <c r="D8" s="551"/>
      <c r="E8" s="567">
        <v>2</v>
      </c>
      <c r="F8" s="551"/>
      <c r="G8" s="552">
        <v>3</v>
      </c>
      <c r="H8" s="551"/>
      <c r="I8" s="552">
        <v>4</v>
      </c>
      <c r="J8" s="551"/>
      <c r="K8" s="550">
        <v>5</v>
      </c>
      <c r="L8" s="551"/>
    </row>
    <row r="9" spans="1:13" ht="36.75" customHeight="1">
      <c r="A9" s="545" t="s">
        <v>561</v>
      </c>
      <c r="B9" s="546"/>
      <c r="C9" s="537">
        <f>E9+G9+I9+K9</f>
        <v>9</v>
      </c>
      <c r="D9" s="538"/>
      <c r="E9" s="537">
        <v>1</v>
      </c>
      <c r="F9" s="538"/>
      <c r="G9" s="537">
        <v>4</v>
      </c>
      <c r="H9" s="538"/>
      <c r="I9" s="537">
        <v>3</v>
      </c>
      <c r="J9" s="538"/>
      <c r="K9" s="548">
        <v>1</v>
      </c>
      <c r="L9" s="549"/>
      <c r="M9" t="b">
        <f>C9=E9+G9+I9+K9</f>
        <v>1</v>
      </c>
    </row>
    <row r="10" spans="1:13" ht="19.5" customHeight="1">
      <c r="A10" s="545" t="s">
        <v>565</v>
      </c>
      <c r="B10" s="546"/>
      <c r="C10" s="537">
        <f aca="true" t="shared" si="0" ref="C10:C23">E10+G10+I10+K10</f>
        <v>5</v>
      </c>
      <c r="D10" s="538"/>
      <c r="E10" s="537"/>
      <c r="F10" s="538"/>
      <c r="G10" s="537">
        <v>4</v>
      </c>
      <c r="H10" s="538"/>
      <c r="I10" s="537">
        <v>1</v>
      </c>
      <c r="J10" s="538"/>
      <c r="K10" s="548"/>
      <c r="L10" s="549"/>
      <c r="M10" t="b">
        <f aca="true" t="shared" si="1" ref="M10:M24">C10=E10+G10+I10+K10</f>
        <v>1</v>
      </c>
    </row>
    <row r="11" spans="1:13" ht="23.25" customHeight="1">
      <c r="A11" s="545" t="s">
        <v>566</v>
      </c>
      <c r="B11" s="546"/>
      <c r="C11" s="537">
        <f t="shared" si="0"/>
        <v>0</v>
      </c>
      <c r="D11" s="538"/>
      <c r="E11" s="537"/>
      <c r="F11" s="538"/>
      <c r="G11" s="537"/>
      <c r="H11" s="538"/>
      <c r="I11" s="537"/>
      <c r="J11" s="538"/>
      <c r="K11" s="548"/>
      <c r="L11" s="549"/>
      <c r="M11" t="b">
        <f t="shared" si="1"/>
        <v>1</v>
      </c>
    </row>
    <row r="12" spans="1:13" ht="21.75" customHeight="1">
      <c r="A12" s="545" t="s">
        <v>538</v>
      </c>
      <c r="B12" s="546"/>
      <c r="C12" s="537">
        <f t="shared" si="0"/>
        <v>0</v>
      </c>
      <c r="D12" s="538"/>
      <c r="E12" s="537"/>
      <c r="F12" s="538"/>
      <c r="G12" s="537"/>
      <c r="H12" s="538"/>
      <c r="I12" s="537"/>
      <c r="J12" s="538"/>
      <c r="K12" s="548"/>
      <c r="L12" s="549"/>
      <c r="M12" t="b">
        <f t="shared" si="1"/>
        <v>1</v>
      </c>
    </row>
    <row r="13" spans="1:13" ht="51" customHeight="1">
      <c r="A13" s="545" t="s">
        <v>567</v>
      </c>
      <c r="B13" s="546"/>
      <c r="C13" s="537">
        <f t="shared" si="0"/>
        <v>0</v>
      </c>
      <c r="D13" s="538"/>
      <c r="E13" s="537"/>
      <c r="F13" s="538"/>
      <c r="G13" s="537"/>
      <c r="H13" s="538"/>
      <c r="I13" s="537"/>
      <c r="J13" s="538"/>
      <c r="K13" s="548"/>
      <c r="L13" s="549"/>
      <c r="M13" t="b">
        <f t="shared" si="1"/>
        <v>1</v>
      </c>
    </row>
    <row r="14" spans="1:13" ht="28.5" customHeight="1">
      <c r="A14" s="545" t="s">
        <v>568</v>
      </c>
      <c r="B14" s="546"/>
      <c r="C14" s="537">
        <f t="shared" si="0"/>
        <v>0</v>
      </c>
      <c r="D14" s="538"/>
      <c r="E14" s="537"/>
      <c r="F14" s="538"/>
      <c r="G14" s="537"/>
      <c r="H14" s="538"/>
      <c r="I14" s="537"/>
      <c r="J14" s="538"/>
      <c r="K14" s="548"/>
      <c r="L14" s="549"/>
      <c r="M14" t="b">
        <f t="shared" si="1"/>
        <v>1</v>
      </c>
    </row>
    <row r="15" spans="1:13" ht="28.5" customHeight="1">
      <c r="A15" s="545" t="s">
        <v>569</v>
      </c>
      <c r="B15" s="546"/>
      <c r="C15" s="537">
        <f t="shared" si="0"/>
        <v>5</v>
      </c>
      <c r="D15" s="538"/>
      <c r="E15" s="537"/>
      <c r="F15" s="538"/>
      <c r="G15" s="537">
        <v>2</v>
      </c>
      <c r="H15" s="538"/>
      <c r="I15" s="537">
        <v>1</v>
      </c>
      <c r="J15" s="538"/>
      <c r="K15" s="537">
        <v>2</v>
      </c>
      <c r="L15" s="538"/>
      <c r="M15" t="b">
        <f t="shared" si="1"/>
        <v>1</v>
      </c>
    </row>
    <row r="16" spans="1:13" ht="28.5" customHeight="1">
      <c r="A16" s="545" t="s">
        <v>570</v>
      </c>
      <c r="B16" s="546"/>
      <c r="C16" s="537">
        <f t="shared" si="0"/>
        <v>0</v>
      </c>
      <c r="D16" s="538"/>
      <c r="E16" s="537"/>
      <c r="F16" s="538"/>
      <c r="G16" s="537"/>
      <c r="H16" s="538"/>
      <c r="I16" s="537"/>
      <c r="J16" s="538"/>
      <c r="K16" s="537"/>
      <c r="L16" s="538"/>
      <c r="M16" t="b">
        <f t="shared" si="1"/>
        <v>1</v>
      </c>
    </row>
    <row r="17" spans="1:13" ht="20.25" customHeight="1">
      <c r="A17" s="545" t="s">
        <v>539</v>
      </c>
      <c r="B17" s="546"/>
      <c r="C17" s="537">
        <f t="shared" si="0"/>
        <v>3</v>
      </c>
      <c r="D17" s="538"/>
      <c r="E17" s="537"/>
      <c r="F17" s="538"/>
      <c r="G17" s="537">
        <v>3</v>
      </c>
      <c r="H17" s="538"/>
      <c r="I17" s="537"/>
      <c r="J17" s="538"/>
      <c r="K17" s="548"/>
      <c r="L17" s="549"/>
      <c r="M17" t="b">
        <f t="shared" si="1"/>
        <v>1</v>
      </c>
    </row>
    <row r="18" spans="1:13" ht="20.25" customHeight="1">
      <c r="A18" s="570" t="s">
        <v>304</v>
      </c>
      <c r="B18" s="571"/>
      <c r="C18" s="537">
        <f t="shared" si="0"/>
        <v>0</v>
      </c>
      <c r="D18" s="538"/>
      <c r="E18" s="537"/>
      <c r="F18" s="538"/>
      <c r="G18" s="537"/>
      <c r="H18" s="538"/>
      <c r="I18" s="537"/>
      <c r="J18" s="538"/>
      <c r="K18" s="537"/>
      <c r="L18" s="538"/>
      <c r="M18" t="b">
        <f t="shared" si="1"/>
        <v>1</v>
      </c>
    </row>
    <row r="19" spans="1:13" ht="20.25" customHeight="1">
      <c r="A19" s="545" t="s">
        <v>571</v>
      </c>
      <c r="B19" s="546"/>
      <c r="C19" s="537">
        <f t="shared" si="0"/>
        <v>0</v>
      </c>
      <c r="D19" s="538"/>
      <c r="E19" s="537"/>
      <c r="F19" s="538"/>
      <c r="G19" s="537"/>
      <c r="H19" s="538"/>
      <c r="I19" s="537"/>
      <c r="J19" s="538"/>
      <c r="K19" s="537"/>
      <c r="L19" s="538"/>
      <c r="M19" t="b">
        <f t="shared" si="1"/>
        <v>1</v>
      </c>
    </row>
    <row r="20" spans="1:13" ht="20.25" customHeight="1">
      <c r="A20" s="545" t="s">
        <v>572</v>
      </c>
      <c r="B20" s="546"/>
      <c r="C20" s="537">
        <f t="shared" si="0"/>
        <v>0</v>
      </c>
      <c r="D20" s="538"/>
      <c r="E20" s="537"/>
      <c r="F20" s="538"/>
      <c r="G20" s="537"/>
      <c r="H20" s="538"/>
      <c r="I20" s="537"/>
      <c r="J20" s="538"/>
      <c r="K20" s="537"/>
      <c r="L20" s="538"/>
      <c r="M20" t="b">
        <f t="shared" si="1"/>
        <v>1</v>
      </c>
    </row>
    <row r="21" spans="1:13" ht="29.25" customHeight="1">
      <c r="A21" s="545" t="s">
        <v>573</v>
      </c>
      <c r="B21" s="546"/>
      <c r="C21" s="537">
        <f t="shared" si="0"/>
        <v>15</v>
      </c>
      <c r="D21" s="538"/>
      <c r="E21" s="537"/>
      <c r="F21" s="538"/>
      <c r="G21" s="537">
        <v>7</v>
      </c>
      <c r="H21" s="538"/>
      <c r="I21" s="537">
        <v>4</v>
      </c>
      <c r="J21" s="538"/>
      <c r="K21" s="548">
        <v>4</v>
      </c>
      <c r="L21" s="549"/>
      <c r="M21" t="b">
        <f t="shared" si="1"/>
        <v>1</v>
      </c>
    </row>
    <row r="22" spans="1:13" ht="51" customHeight="1">
      <c r="A22" s="535" t="s">
        <v>305</v>
      </c>
      <c r="B22" s="536"/>
      <c r="C22" s="537">
        <f>E22+G22+I22+K22</f>
        <v>1</v>
      </c>
      <c r="D22" s="538"/>
      <c r="E22" s="537"/>
      <c r="F22" s="538"/>
      <c r="G22" s="537">
        <v>1</v>
      </c>
      <c r="H22" s="538"/>
      <c r="I22" s="537"/>
      <c r="J22" s="538"/>
      <c r="K22" s="548"/>
      <c r="L22" s="549"/>
      <c r="M22" t="b">
        <f t="shared" si="1"/>
        <v>1</v>
      </c>
    </row>
    <row r="23" spans="1:13" ht="56.25" customHeight="1">
      <c r="A23" s="545" t="s">
        <v>574</v>
      </c>
      <c r="B23" s="546"/>
      <c r="C23" s="537">
        <f t="shared" si="0"/>
        <v>0</v>
      </c>
      <c r="D23" s="538"/>
      <c r="E23" s="537"/>
      <c r="F23" s="538"/>
      <c r="G23" s="537"/>
      <c r="H23" s="538"/>
      <c r="I23" s="537"/>
      <c r="J23" s="538"/>
      <c r="K23" s="548"/>
      <c r="L23" s="549"/>
      <c r="M23" t="b">
        <f t="shared" si="1"/>
        <v>1</v>
      </c>
    </row>
    <row r="24" spans="1:13" s="22" customFormat="1" ht="18.75" customHeight="1">
      <c r="A24" s="544" t="s">
        <v>554</v>
      </c>
      <c r="B24" s="544"/>
      <c r="C24" s="539">
        <f>IF((SUM(C9:C23)=C62),C62,"`ОШ!`")</f>
        <v>38</v>
      </c>
      <c r="D24" s="539"/>
      <c r="E24" s="539">
        <f>IF((SUM(E9:E23)=E62),E62,"`ОШ!`")</f>
        <v>1</v>
      </c>
      <c r="F24" s="539"/>
      <c r="G24" s="555">
        <f>IF((SUM(G9:G23)=G62),G62,"`ОШ!`")</f>
        <v>21</v>
      </c>
      <c r="H24" s="555"/>
      <c r="I24" s="539">
        <f>IF((SUM(I9:I23)=I62),I62,"`ОШ!`")</f>
        <v>9</v>
      </c>
      <c r="J24" s="539"/>
      <c r="K24" s="539">
        <f>IF((SUM(K9:K23)=K62),K62,"`ОШ!`")</f>
        <v>7</v>
      </c>
      <c r="L24" s="539"/>
      <c r="M24" t="b">
        <f t="shared" si="1"/>
        <v>1</v>
      </c>
    </row>
    <row r="25" spans="1:12" s="22" customFormat="1" ht="12.75" hidden="1">
      <c r="A25" s="23"/>
      <c r="B25" s="23"/>
      <c r="C25" s="19" t="b">
        <f>C24=C62</f>
        <v>1</v>
      </c>
      <c r="D25" s="19" t="b">
        <f aca="true" t="shared" si="2" ref="D25:L25">D24=D62</f>
        <v>1</v>
      </c>
      <c r="E25" s="19" t="b">
        <f t="shared" si="2"/>
        <v>1</v>
      </c>
      <c r="F25" s="19" t="b">
        <f t="shared" si="2"/>
        <v>1</v>
      </c>
      <c r="G25" s="19" t="b">
        <f t="shared" si="2"/>
        <v>1</v>
      </c>
      <c r="H25" s="19" t="b">
        <f t="shared" si="2"/>
        <v>1</v>
      </c>
      <c r="I25" s="19" t="b">
        <f t="shared" si="2"/>
        <v>1</v>
      </c>
      <c r="J25" s="19" t="b">
        <f t="shared" si="2"/>
        <v>1</v>
      </c>
      <c r="K25" s="19" t="b">
        <f t="shared" si="2"/>
        <v>1</v>
      </c>
      <c r="L25" s="19" t="b">
        <f t="shared" si="2"/>
        <v>1</v>
      </c>
    </row>
    <row r="26" spans="1:12" s="22" customFormat="1" ht="12.75">
      <c r="A26" s="23"/>
      <c r="B26" s="23"/>
      <c r="C26" s="19"/>
      <c r="D26" s="19"/>
      <c r="E26" s="18"/>
      <c r="F26" s="18"/>
      <c r="G26" s="19"/>
      <c r="H26" s="19"/>
      <c r="I26" s="19"/>
      <c r="J26" s="19"/>
      <c r="K26" s="19"/>
      <c r="L26" s="19"/>
    </row>
    <row r="27" spans="1:12" s="22" customFormat="1" ht="12.75">
      <c r="A27" s="23"/>
      <c r="B27" s="23"/>
      <c r="C27" s="19"/>
      <c r="D27" s="19"/>
      <c r="E27" s="18"/>
      <c r="F27" s="18"/>
      <c r="G27" s="19"/>
      <c r="H27" s="19"/>
      <c r="I27" s="19"/>
      <c r="J27" s="19"/>
      <c r="K27" s="19"/>
      <c r="L27" s="19"/>
    </row>
    <row r="28" spans="1:12" ht="15.75">
      <c r="A28" s="543" t="s">
        <v>560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</row>
    <row r="29" spans="1:12" ht="43.5" customHeight="1">
      <c r="A29" s="565" t="s">
        <v>549</v>
      </c>
      <c r="B29" s="565" t="s">
        <v>564</v>
      </c>
      <c r="C29" s="556" t="s">
        <v>588</v>
      </c>
      <c r="D29" s="557"/>
      <c r="E29" s="556" t="s">
        <v>587</v>
      </c>
      <c r="F29" s="557"/>
      <c r="G29" s="550" t="s">
        <v>589</v>
      </c>
      <c r="H29" s="560"/>
      <c r="I29" s="560"/>
      <c r="J29" s="560"/>
      <c r="K29" s="560"/>
      <c r="L29" s="561"/>
    </row>
    <row r="30" spans="1:12" ht="63.75" customHeight="1">
      <c r="A30" s="565"/>
      <c r="B30" s="565"/>
      <c r="C30" s="558"/>
      <c r="D30" s="559"/>
      <c r="E30" s="558"/>
      <c r="F30" s="559"/>
      <c r="G30" s="550" t="s">
        <v>590</v>
      </c>
      <c r="H30" s="561"/>
      <c r="I30" s="550" t="s">
        <v>591</v>
      </c>
      <c r="J30" s="561"/>
      <c r="K30" s="550" t="s">
        <v>592</v>
      </c>
      <c r="L30" s="561"/>
    </row>
    <row r="31" spans="1:12" ht="12.75">
      <c r="A31" s="329" t="s">
        <v>557</v>
      </c>
      <c r="B31" s="329" t="s">
        <v>558</v>
      </c>
      <c r="C31" s="552">
        <v>1</v>
      </c>
      <c r="D31" s="551"/>
      <c r="E31" s="567">
        <v>2</v>
      </c>
      <c r="F31" s="551"/>
      <c r="G31" s="552">
        <v>3</v>
      </c>
      <c r="H31" s="551"/>
      <c r="I31" s="552">
        <v>4</v>
      </c>
      <c r="J31" s="551"/>
      <c r="K31" s="550">
        <v>5</v>
      </c>
      <c r="L31" s="551"/>
    </row>
    <row r="32" spans="1:13" ht="12.75">
      <c r="A32" s="547" t="s">
        <v>585</v>
      </c>
      <c r="B32" s="330" t="s">
        <v>550</v>
      </c>
      <c r="C32" s="537"/>
      <c r="D32" s="538"/>
      <c r="E32" s="553"/>
      <c r="F32" s="554"/>
      <c r="G32" s="540"/>
      <c r="H32" s="540"/>
      <c r="I32" s="542"/>
      <c r="J32" s="542"/>
      <c r="K32" s="542"/>
      <c r="L32" s="542"/>
      <c r="M32" t="b">
        <f aca="true" t="shared" si="3" ref="M32:M62">C32=E32+G32+I32+K32</f>
        <v>1</v>
      </c>
    </row>
    <row r="33" spans="1:13" ht="12.75">
      <c r="A33" s="547"/>
      <c r="B33" s="330" t="s">
        <v>553</v>
      </c>
      <c r="C33" s="537"/>
      <c r="D33" s="538"/>
      <c r="E33" s="553"/>
      <c r="F33" s="554"/>
      <c r="G33" s="540"/>
      <c r="H33" s="540"/>
      <c r="I33" s="542"/>
      <c r="J33" s="542"/>
      <c r="K33" s="542"/>
      <c r="L33" s="542"/>
      <c r="M33" t="b">
        <f t="shared" si="3"/>
        <v>1</v>
      </c>
    </row>
    <row r="34" spans="1:13" ht="25.5">
      <c r="A34" s="547"/>
      <c r="B34" s="330" t="s">
        <v>551</v>
      </c>
      <c r="C34" s="537"/>
      <c r="D34" s="538"/>
      <c r="E34" s="553"/>
      <c r="F34" s="554"/>
      <c r="G34" s="540"/>
      <c r="H34" s="540"/>
      <c r="I34" s="542"/>
      <c r="J34" s="542"/>
      <c r="K34" s="542"/>
      <c r="L34" s="542"/>
      <c r="M34" t="b">
        <f t="shared" si="3"/>
        <v>1</v>
      </c>
    </row>
    <row r="35" spans="1:13" ht="25.5">
      <c r="A35" s="547"/>
      <c r="B35" s="330" t="s">
        <v>552</v>
      </c>
      <c r="C35" s="537"/>
      <c r="D35" s="538"/>
      <c r="E35" s="553"/>
      <c r="F35" s="554"/>
      <c r="G35" s="540"/>
      <c r="H35" s="540"/>
      <c r="I35" s="542"/>
      <c r="J35" s="542"/>
      <c r="K35" s="542"/>
      <c r="L35" s="542"/>
      <c r="M35" t="b">
        <f t="shared" si="3"/>
        <v>1</v>
      </c>
    </row>
    <row r="36" spans="1:13" ht="12.75">
      <c r="A36" s="547"/>
      <c r="B36" s="330" t="s">
        <v>546</v>
      </c>
      <c r="C36" s="541">
        <f>C32+C34+C35</f>
        <v>0</v>
      </c>
      <c r="D36" s="541"/>
      <c r="E36" s="541">
        <f>E32+E34+E35</f>
        <v>0</v>
      </c>
      <c r="F36" s="541"/>
      <c r="G36" s="541">
        <f>G32+G34+G35</f>
        <v>0</v>
      </c>
      <c r="H36" s="541"/>
      <c r="I36" s="541">
        <f>I32+I34+I35</f>
        <v>0</v>
      </c>
      <c r="J36" s="541"/>
      <c r="K36" s="541">
        <f>K32+K34+K35</f>
        <v>0</v>
      </c>
      <c r="L36" s="541"/>
      <c r="M36" t="b">
        <f t="shared" si="3"/>
        <v>1</v>
      </c>
    </row>
    <row r="37" spans="1:13" ht="12.75">
      <c r="A37" s="547" t="s">
        <v>555</v>
      </c>
      <c r="B37" s="330" t="s">
        <v>550</v>
      </c>
      <c r="C37" s="540"/>
      <c r="D37" s="540"/>
      <c r="E37" s="540"/>
      <c r="F37" s="540"/>
      <c r="G37" s="540"/>
      <c r="H37" s="540"/>
      <c r="I37" s="542"/>
      <c r="J37" s="542"/>
      <c r="K37" s="542"/>
      <c r="L37" s="542"/>
      <c r="M37" t="b">
        <f t="shared" si="3"/>
        <v>1</v>
      </c>
    </row>
    <row r="38" spans="1:13" ht="12.75">
      <c r="A38" s="547"/>
      <c r="B38" s="330" t="s">
        <v>553</v>
      </c>
      <c r="C38" s="540"/>
      <c r="D38" s="540"/>
      <c r="E38" s="540"/>
      <c r="F38" s="540"/>
      <c r="G38" s="540"/>
      <c r="H38" s="540"/>
      <c r="I38" s="542"/>
      <c r="J38" s="542"/>
      <c r="K38" s="542"/>
      <c r="L38" s="542"/>
      <c r="M38" t="b">
        <f t="shared" si="3"/>
        <v>1</v>
      </c>
    </row>
    <row r="39" spans="1:13" ht="25.5">
      <c r="A39" s="547"/>
      <c r="B39" s="330" t="s">
        <v>551</v>
      </c>
      <c r="C39" s="540"/>
      <c r="D39" s="540"/>
      <c r="E39" s="540"/>
      <c r="F39" s="540"/>
      <c r="G39" s="540"/>
      <c r="H39" s="540"/>
      <c r="I39" s="542"/>
      <c r="J39" s="542"/>
      <c r="K39" s="542"/>
      <c r="L39" s="542"/>
      <c r="M39" t="b">
        <f t="shared" si="3"/>
        <v>1</v>
      </c>
    </row>
    <row r="40" spans="1:13" ht="25.5">
      <c r="A40" s="547"/>
      <c r="B40" s="330" t="s">
        <v>552</v>
      </c>
      <c r="C40" s="540"/>
      <c r="D40" s="540"/>
      <c r="E40" s="540"/>
      <c r="F40" s="540"/>
      <c r="G40" s="540"/>
      <c r="H40" s="540"/>
      <c r="I40" s="542"/>
      <c r="J40" s="542"/>
      <c r="K40" s="542"/>
      <c r="L40" s="542"/>
      <c r="M40" t="b">
        <f t="shared" si="3"/>
        <v>1</v>
      </c>
    </row>
    <row r="41" spans="1:13" ht="12.75">
      <c r="A41" s="547"/>
      <c r="B41" s="330" t="s">
        <v>546</v>
      </c>
      <c r="C41" s="541">
        <f>C37+C39+C40</f>
        <v>0</v>
      </c>
      <c r="D41" s="541"/>
      <c r="E41" s="541">
        <f>E37+E39+E40</f>
        <v>0</v>
      </c>
      <c r="F41" s="541"/>
      <c r="G41" s="541">
        <f>G37+G39+G40</f>
        <v>0</v>
      </c>
      <c r="H41" s="541"/>
      <c r="I41" s="541">
        <f>I37+I39+I40</f>
        <v>0</v>
      </c>
      <c r="J41" s="541"/>
      <c r="K41" s="541">
        <f>K37+K39+K40</f>
        <v>0</v>
      </c>
      <c r="L41" s="541"/>
      <c r="M41" t="b">
        <f t="shared" si="3"/>
        <v>1</v>
      </c>
    </row>
    <row r="42" spans="1:13" ht="12.75">
      <c r="A42" s="562" t="s">
        <v>575</v>
      </c>
      <c r="B42" s="330" t="s">
        <v>550</v>
      </c>
      <c r="C42" s="540"/>
      <c r="D42" s="540"/>
      <c r="E42" s="540"/>
      <c r="F42" s="540"/>
      <c r="G42" s="540"/>
      <c r="H42" s="540"/>
      <c r="I42" s="542"/>
      <c r="J42" s="542"/>
      <c r="K42" s="542"/>
      <c r="L42" s="542"/>
      <c r="M42" t="b">
        <f t="shared" si="3"/>
        <v>1</v>
      </c>
    </row>
    <row r="43" spans="1:13" ht="12.75">
      <c r="A43" s="563"/>
      <c r="B43" s="330" t="s">
        <v>553</v>
      </c>
      <c r="C43" s="540"/>
      <c r="D43" s="540"/>
      <c r="E43" s="540"/>
      <c r="F43" s="540"/>
      <c r="G43" s="540"/>
      <c r="H43" s="540"/>
      <c r="I43" s="542"/>
      <c r="J43" s="542"/>
      <c r="K43" s="542"/>
      <c r="L43" s="542"/>
      <c r="M43" t="b">
        <f t="shared" si="3"/>
        <v>1</v>
      </c>
    </row>
    <row r="44" spans="1:13" ht="25.5">
      <c r="A44" s="563"/>
      <c r="B44" s="330" t="s">
        <v>551</v>
      </c>
      <c r="C44" s="540"/>
      <c r="D44" s="540"/>
      <c r="E44" s="540"/>
      <c r="F44" s="540"/>
      <c r="G44" s="540"/>
      <c r="H44" s="540"/>
      <c r="I44" s="542"/>
      <c r="J44" s="542"/>
      <c r="K44" s="542"/>
      <c r="L44" s="542"/>
      <c r="M44" t="b">
        <f t="shared" si="3"/>
        <v>1</v>
      </c>
    </row>
    <row r="45" spans="1:13" ht="25.5">
      <c r="A45" s="563"/>
      <c r="B45" s="330" t="s">
        <v>552</v>
      </c>
      <c r="C45" s="540"/>
      <c r="D45" s="540"/>
      <c r="E45" s="540"/>
      <c r="F45" s="540"/>
      <c r="G45" s="540"/>
      <c r="H45" s="540"/>
      <c r="I45" s="542"/>
      <c r="J45" s="542"/>
      <c r="K45" s="542"/>
      <c r="L45" s="542"/>
      <c r="M45" t="b">
        <f t="shared" si="3"/>
        <v>1</v>
      </c>
    </row>
    <row r="46" spans="1:13" ht="12.75">
      <c r="A46" s="564"/>
      <c r="B46" s="330" t="s">
        <v>546</v>
      </c>
      <c r="C46" s="541">
        <f>C42+C44+C45</f>
        <v>0</v>
      </c>
      <c r="D46" s="541"/>
      <c r="E46" s="541">
        <f>E42+E44+E45</f>
        <v>0</v>
      </c>
      <c r="F46" s="541"/>
      <c r="G46" s="541">
        <f>G42+G44+G45</f>
        <v>0</v>
      </c>
      <c r="H46" s="541"/>
      <c r="I46" s="541">
        <f>I42+I44+I45</f>
        <v>0</v>
      </c>
      <c r="J46" s="541"/>
      <c r="K46" s="541">
        <f>K42+K44+K45</f>
        <v>0</v>
      </c>
      <c r="L46" s="541"/>
      <c r="M46" t="b">
        <f t="shared" si="3"/>
        <v>1</v>
      </c>
    </row>
    <row r="47" spans="1:13" ht="12.75">
      <c r="A47" s="562" t="s">
        <v>556</v>
      </c>
      <c r="B47" s="330" t="s">
        <v>550</v>
      </c>
      <c r="C47" s="540"/>
      <c r="D47" s="540"/>
      <c r="E47" s="540"/>
      <c r="F47" s="540"/>
      <c r="G47" s="540"/>
      <c r="H47" s="540"/>
      <c r="I47" s="542"/>
      <c r="J47" s="542"/>
      <c r="K47" s="542"/>
      <c r="L47" s="542"/>
      <c r="M47" t="b">
        <f t="shared" si="3"/>
        <v>1</v>
      </c>
    </row>
    <row r="48" spans="1:13" ht="12.75">
      <c r="A48" s="563"/>
      <c r="B48" s="330" t="s">
        <v>553</v>
      </c>
      <c r="C48" s="540"/>
      <c r="D48" s="540"/>
      <c r="E48" s="540"/>
      <c r="F48" s="540"/>
      <c r="G48" s="540"/>
      <c r="H48" s="540"/>
      <c r="I48" s="542"/>
      <c r="J48" s="542"/>
      <c r="K48" s="542"/>
      <c r="L48" s="542"/>
      <c r="M48" t="b">
        <f t="shared" si="3"/>
        <v>1</v>
      </c>
    </row>
    <row r="49" spans="1:13" ht="25.5">
      <c r="A49" s="563"/>
      <c r="B49" s="330" t="s">
        <v>551</v>
      </c>
      <c r="C49" s="540"/>
      <c r="D49" s="540"/>
      <c r="E49" s="540"/>
      <c r="F49" s="540"/>
      <c r="G49" s="540"/>
      <c r="H49" s="540"/>
      <c r="I49" s="542"/>
      <c r="J49" s="542"/>
      <c r="K49" s="542"/>
      <c r="L49" s="542"/>
      <c r="M49" t="b">
        <f t="shared" si="3"/>
        <v>1</v>
      </c>
    </row>
    <row r="50" spans="1:13" ht="25.5">
      <c r="A50" s="563"/>
      <c r="B50" s="330" t="s">
        <v>552</v>
      </c>
      <c r="C50" s="540"/>
      <c r="D50" s="540"/>
      <c r="E50" s="540"/>
      <c r="F50" s="540"/>
      <c r="G50" s="540"/>
      <c r="H50" s="540"/>
      <c r="I50" s="542"/>
      <c r="J50" s="542"/>
      <c r="K50" s="542"/>
      <c r="L50" s="542"/>
      <c r="M50" t="b">
        <f t="shared" si="3"/>
        <v>1</v>
      </c>
    </row>
    <row r="51" spans="1:13" ht="12.75">
      <c r="A51" s="564"/>
      <c r="B51" s="330" t="s">
        <v>546</v>
      </c>
      <c r="C51" s="541">
        <f>C47+C49+C50</f>
        <v>0</v>
      </c>
      <c r="D51" s="541"/>
      <c r="E51" s="541">
        <f>E47+E49+E50</f>
        <v>0</v>
      </c>
      <c r="F51" s="541"/>
      <c r="G51" s="541">
        <f>G47+G49+G50</f>
        <v>0</v>
      </c>
      <c r="H51" s="541"/>
      <c r="I51" s="541">
        <f>I47+I49+I50</f>
        <v>0</v>
      </c>
      <c r="J51" s="541"/>
      <c r="K51" s="541">
        <f>K47+K49+K50</f>
        <v>0</v>
      </c>
      <c r="L51" s="541"/>
      <c r="M51" t="b">
        <f t="shared" si="3"/>
        <v>1</v>
      </c>
    </row>
    <row r="52" spans="1:13" ht="12.75">
      <c r="A52" s="562" t="s">
        <v>540</v>
      </c>
      <c r="B52" s="330" t="s">
        <v>550</v>
      </c>
      <c r="C52" s="540">
        <f>SUM(E52:L52)</f>
        <v>23</v>
      </c>
      <c r="D52" s="540"/>
      <c r="E52" s="540">
        <v>1</v>
      </c>
      <c r="F52" s="540"/>
      <c r="G52" s="540">
        <v>12</v>
      </c>
      <c r="H52" s="540"/>
      <c r="I52" s="542">
        <v>5</v>
      </c>
      <c r="J52" s="542"/>
      <c r="K52" s="542">
        <v>5</v>
      </c>
      <c r="L52" s="542"/>
      <c r="M52" t="b">
        <f t="shared" si="3"/>
        <v>1</v>
      </c>
    </row>
    <row r="53" spans="1:13" ht="12.75">
      <c r="A53" s="563"/>
      <c r="B53" s="330" t="s">
        <v>553</v>
      </c>
      <c r="C53" s="540">
        <f>SUM(E53:L53)</f>
        <v>13</v>
      </c>
      <c r="D53" s="540"/>
      <c r="E53" s="540">
        <v>1</v>
      </c>
      <c r="F53" s="540"/>
      <c r="G53" s="540">
        <v>8</v>
      </c>
      <c r="H53" s="540"/>
      <c r="I53" s="542">
        <v>2</v>
      </c>
      <c r="J53" s="542"/>
      <c r="K53" s="542">
        <v>2</v>
      </c>
      <c r="L53" s="542"/>
      <c r="M53" t="b">
        <f t="shared" si="3"/>
        <v>1</v>
      </c>
    </row>
    <row r="54" spans="1:13" ht="25.5">
      <c r="A54" s="563"/>
      <c r="B54" s="330" t="s">
        <v>551</v>
      </c>
      <c r="C54" s="540"/>
      <c r="D54" s="540"/>
      <c r="E54" s="540"/>
      <c r="F54" s="540"/>
      <c r="G54" s="540"/>
      <c r="H54" s="540"/>
      <c r="I54" s="542"/>
      <c r="J54" s="542"/>
      <c r="K54" s="542"/>
      <c r="L54" s="542"/>
      <c r="M54" t="b">
        <f t="shared" si="3"/>
        <v>1</v>
      </c>
    </row>
    <row r="55" spans="1:13" ht="25.5">
      <c r="A55" s="563"/>
      <c r="B55" s="330" t="s">
        <v>552</v>
      </c>
      <c r="C55" s="540"/>
      <c r="D55" s="540"/>
      <c r="E55" s="540"/>
      <c r="F55" s="540"/>
      <c r="G55" s="540"/>
      <c r="H55" s="540"/>
      <c r="I55" s="542"/>
      <c r="J55" s="542"/>
      <c r="K55" s="542"/>
      <c r="L55" s="542"/>
      <c r="M55" t="b">
        <f t="shared" si="3"/>
        <v>1</v>
      </c>
    </row>
    <row r="56" spans="1:13" ht="12.75">
      <c r="A56" s="564"/>
      <c r="B56" s="330" t="s">
        <v>546</v>
      </c>
      <c r="C56" s="541">
        <f>C52+C54+C55</f>
        <v>23</v>
      </c>
      <c r="D56" s="541"/>
      <c r="E56" s="541">
        <f>E52+E54+E55</f>
        <v>1</v>
      </c>
      <c r="F56" s="541"/>
      <c r="G56" s="541">
        <f>G52+G54+G55</f>
        <v>12</v>
      </c>
      <c r="H56" s="541"/>
      <c r="I56" s="541">
        <f>I52+I54+I55</f>
        <v>5</v>
      </c>
      <c r="J56" s="541"/>
      <c r="K56" s="541">
        <f>K52+K54+K55</f>
        <v>5</v>
      </c>
      <c r="L56" s="541"/>
      <c r="M56" t="b">
        <f t="shared" si="3"/>
        <v>1</v>
      </c>
    </row>
    <row r="57" spans="1:13" ht="12.75">
      <c r="A57" s="562" t="s">
        <v>576</v>
      </c>
      <c r="B57" s="330" t="s">
        <v>550</v>
      </c>
      <c r="C57" s="540">
        <f>SUM(E57:L57)</f>
        <v>15</v>
      </c>
      <c r="D57" s="540"/>
      <c r="E57" s="540"/>
      <c r="F57" s="540"/>
      <c r="G57" s="540">
        <v>9</v>
      </c>
      <c r="H57" s="540"/>
      <c r="I57" s="542">
        <v>4</v>
      </c>
      <c r="J57" s="542"/>
      <c r="K57" s="542">
        <v>2</v>
      </c>
      <c r="L57" s="542"/>
      <c r="M57" t="b">
        <f t="shared" si="3"/>
        <v>1</v>
      </c>
    </row>
    <row r="58" spans="1:13" ht="12.75">
      <c r="A58" s="563"/>
      <c r="B58" s="330" t="s">
        <v>553</v>
      </c>
      <c r="C58" s="540">
        <f>SUM(E58:L58)</f>
        <v>3</v>
      </c>
      <c r="D58" s="540"/>
      <c r="E58" s="540"/>
      <c r="F58" s="540"/>
      <c r="G58" s="540">
        <v>3</v>
      </c>
      <c r="H58" s="540"/>
      <c r="I58" s="542"/>
      <c r="J58" s="542"/>
      <c r="K58" s="542"/>
      <c r="L58" s="542"/>
      <c r="M58" t="b">
        <f t="shared" si="3"/>
        <v>1</v>
      </c>
    </row>
    <row r="59" spans="1:13" ht="25.5">
      <c r="A59" s="563"/>
      <c r="B59" s="330" t="s">
        <v>551</v>
      </c>
      <c r="C59" s="540"/>
      <c r="D59" s="540"/>
      <c r="E59" s="540"/>
      <c r="F59" s="540"/>
      <c r="G59" s="540"/>
      <c r="H59" s="540"/>
      <c r="I59" s="542"/>
      <c r="J59" s="542"/>
      <c r="K59" s="542"/>
      <c r="L59" s="542"/>
      <c r="M59" t="b">
        <f t="shared" si="3"/>
        <v>1</v>
      </c>
    </row>
    <row r="60" spans="1:13" ht="25.5">
      <c r="A60" s="563"/>
      <c r="B60" s="330" t="s">
        <v>552</v>
      </c>
      <c r="C60" s="540"/>
      <c r="D60" s="540"/>
      <c r="E60" s="540"/>
      <c r="F60" s="540"/>
      <c r="G60" s="540"/>
      <c r="H60" s="540"/>
      <c r="I60" s="542"/>
      <c r="J60" s="542"/>
      <c r="K60" s="542"/>
      <c r="L60" s="542"/>
      <c r="M60" t="b">
        <f t="shared" si="3"/>
        <v>1</v>
      </c>
    </row>
    <row r="61" spans="1:13" ht="12.75">
      <c r="A61" s="564"/>
      <c r="B61" s="330" t="s">
        <v>546</v>
      </c>
      <c r="C61" s="541">
        <f>C57+C59+C60</f>
        <v>15</v>
      </c>
      <c r="D61" s="541"/>
      <c r="E61" s="541">
        <f>E57+E59+E60</f>
        <v>0</v>
      </c>
      <c r="F61" s="541"/>
      <c r="G61" s="541">
        <f>G57+G59+G60</f>
        <v>9</v>
      </c>
      <c r="H61" s="541"/>
      <c r="I61" s="541">
        <f>I57+I59+I60</f>
        <v>4</v>
      </c>
      <c r="J61" s="541"/>
      <c r="K61" s="541">
        <f>K57+K59+K60</f>
        <v>2</v>
      </c>
      <c r="L61" s="541"/>
      <c r="M61" t="b">
        <f t="shared" si="3"/>
        <v>1</v>
      </c>
    </row>
    <row r="62" spans="1:13" ht="18.75" customHeight="1">
      <c r="A62" s="568" t="s">
        <v>554</v>
      </c>
      <c r="B62" s="569"/>
      <c r="C62" s="566">
        <f>C36+C41+C46+C51+C56+C61</f>
        <v>38</v>
      </c>
      <c r="D62" s="566"/>
      <c r="E62" s="566">
        <f>E36+E41+E46+E51+E56+E61</f>
        <v>1</v>
      </c>
      <c r="F62" s="566"/>
      <c r="G62" s="566">
        <f>G36+G41+G46+G51+G56+G61</f>
        <v>21</v>
      </c>
      <c r="H62" s="566"/>
      <c r="I62" s="566">
        <f>I36+I41+I46+I51+I56+I61</f>
        <v>9</v>
      </c>
      <c r="J62" s="566"/>
      <c r="K62" s="566">
        <f>K36+K41+K46+K51+K56+K61</f>
        <v>7</v>
      </c>
      <c r="L62" s="566"/>
      <c r="M62" t="b">
        <f t="shared" si="3"/>
        <v>1</v>
      </c>
    </row>
    <row r="63" spans="1:12" s="22" customFormat="1" ht="12.75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2" customFormat="1" ht="15.75">
      <c r="A64" s="20"/>
      <c r="B64" s="534" t="s">
        <v>306</v>
      </c>
      <c r="C64" s="534"/>
      <c r="D64" s="534"/>
      <c r="E64" s="534"/>
      <c r="F64" s="534"/>
      <c r="G64" s="534"/>
      <c r="H64" s="534"/>
      <c r="I64" s="21"/>
      <c r="J64" s="21"/>
      <c r="K64" s="21"/>
      <c r="L64" s="21"/>
    </row>
    <row r="65" spans="1:12" s="22" customFormat="1" ht="15.75">
      <c r="A65" s="20"/>
      <c r="B65" s="331"/>
      <c r="C65" s="331"/>
      <c r="D65" s="331"/>
      <c r="E65" s="331"/>
      <c r="F65" s="331"/>
      <c r="G65" s="331"/>
      <c r="H65" s="331"/>
      <c r="I65" s="21"/>
      <c r="J65" s="21"/>
      <c r="K65" s="21"/>
      <c r="L65" s="21"/>
    </row>
    <row r="66" spans="1:12" s="22" customFormat="1" ht="15.75">
      <c r="A66" s="20"/>
      <c r="B66" s="331"/>
      <c r="C66" s="331"/>
      <c r="D66" s="331"/>
      <c r="E66" s="331"/>
      <c r="F66" s="331"/>
      <c r="G66" s="331"/>
      <c r="H66" s="331"/>
      <c r="I66" s="21"/>
      <c r="J66" s="21"/>
      <c r="K66" s="21"/>
      <c r="L66" s="21"/>
    </row>
    <row r="67" spans="1:12" s="22" customFormat="1" ht="15.75">
      <c r="A67" s="20"/>
      <c r="B67" s="331"/>
      <c r="C67" s="331"/>
      <c r="D67" s="331"/>
      <c r="E67" s="331"/>
      <c r="F67" s="331"/>
      <c r="G67" s="331"/>
      <c r="H67" s="331"/>
      <c r="I67" s="21"/>
      <c r="J67" s="21"/>
      <c r="K67" s="21"/>
      <c r="L67" s="21"/>
    </row>
    <row r="68" spans="1:12" s="22" customFormat="1" ht="12.7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8" s="4" customFormat="1" ht="15.75">
      <c r="B69" s="4" t="s">
        <v>863</v>
      </c>
      <c r="G69" s="4" t="s">
        <v>548</v>
      </c>
      <c r="H69" s="484" t="s">
        <v>865</v>
      </c>
    </row>
    <row r="70" s="4" customFormat="1" ht="15.75">
      <c r="H70" s="484"/>
    </row>
    <row r="71" s="4" customFormat="1" ht="15.75"/>
    <row r="72" spans="2:6" s="4" customFormat="1" ht="15.75">
      <c r="B72" s="514" t="s">
        <v>864</v>
      </c>
      <c r="C72" s="514"/>
      <c r="D72" s="514"/>
      <c r="E72" s="16"/>
      <c r="F72" s="16"/>
    </row>
    <row r="73" s="4" customFormat="1" ht="15.75"/>
    <row r="74" s="4" customFormat="1" ht="15.75">
      <c r="B74" s="4" t="s">
        <v>562</v>
      </c>
    </row>
  </sheetData>
  <sheetProtection/>
  <mergeCells count="292">
    <mergeCell ref="K12:L12"/>
    <mergeCell ref="K14:L14"/>
    <mergeCell ref="K13:L13"/>
    <mergeCell ref="C12:D12"/>
    <mergeCell ref="A4:L4"/>
    <mergeCell ref="K10:L10"/>
    <mergeCell ref="A9:B9"/>
    <mergeCell ref="E8:F8"/>
    <mergeCell ref="E6:F7"/>
    <mergeCell ref="I8:J8"/>
    <mergeCell ref="K17:L17"/>
    <mergeCell ref="K15:L15"/>
    <mergeCell ref="K16:L16"/>
    <mergeCell ref="E14:F14"/>
    <mergeCell ref="I15:J15"/>
    <mergeCell ref="K9:L9"/>
    <mergeCell ref="K11:L11"/>
    <mergeCell ref="I10:J10"/>
    <mergeCell ref="E10:F10"/>
    <mergeCell ref="I12:J12"/>
    <mergeCell ref="A1:B1"/>
    <mergeCell ref="A2:D2"/>
    <mergeCell ref="A3:D3"/>
    <mergeCell ref="A5:L5"/>
    <mergeCell ref="C10:D10"/>
    <mergeCell ref="K8:L8"/>
    <mergeCell ref="G7:H7"/>
    <mergeCell ref="I7:J7"/>
    <mergeCell ref="G8:H8"/>
    <mergeCell ref="A8:B8"/>
    <mergeCell ref="K7:L7"/>
    <mergeCell ref="C8:D8"/>
    <mergeCell ref="C6:D7"/>
    <mergeCell ref="A6:B7"/>
    <mergeCell ref="G6:L6"/>
    <mergeCell ref="A20:B20"/>
    <mergeCell ref="C20:D20"/>
    <mergeCell ref="G10:H10"/>
    <mergeCell ref="A11:B11"/>
    <mergeCell ref="A15:B15"/>
    <mergeCell ref="A16:B16"/>
    <mergeCell ref="A19:B19"/>
    <mergeCell ref="C15:D15"/>
    <mergeCell ref="C16:D16"/>
    <mergeCell ref="C23:D23"/>
    <mergeCell ref="C18:D18"/>
    <mergeCell ref="A23:B23"/>
    <mergeCell ref="A18:B18"/>
    <mergeCell ref="C14:D14"/>
    <mergeCell ref="G21:H21"/>
    <mergeCell ref="E15:F15"/>
    <mergeCell ref="G14:H14"/>
    <mergeCell ref="G17:H17"/>
    <mergeCell ref="G16:H16"/>
    <mergeCell ref="E17:F17"/>
    <mergeCell ref="C17:D17"/>
    <mergeCell ref="C19:D19"/>
    <mergeCell ref="E21:F21"/>
    <mergeCell ref="E23:F23"/>
    <mergeCell ref="E18:F18"/>
    <mergeCell ref="E19:F19"/>
    <mergeCell ref="I21:J21"/>
    <mergeCell ref="E20:F20"/>
    <mergeCell ref="G18:H18"/>
    <mergeCell ref="I17:J17"/>
    <mergeCell ref="E12:F12"/>
    <mergeCell ref="G12:H12"/>
    <mergeCell ref="G15:H15"/>
    <mergeCell ref="I16:J16"/>
    <mergeCell ref="E9:F9"/>
    <mergeCell ref="E11:F11"/>
    <mergeCell ref="E16:F16"/>
    <mergeCell ref="G9:H9"/>
    <mergeCell ref="I9:J9"/>
    <mergeCell ref="A14:B14"/>
    <mergeCell ref="A17:B17"/>
    <mergeCell ref="A10:B10"/>
    <mergeCell ref="C9:D9"/>
    <mergeCell ref="C11:D11"/>
    <mergeCell ref="C42:D42"/>
    <mergeCell ref="A37:A41"/>
    <mergeCell ref="A42:A46"/>
    <mergeCell ref="C31:D31"/>
    <mergeCell ref="A29:A30"/>
    <mergeCell ref="C53:D53"/>
    <mergeCell ref="G42:H42"/>
    <mergeCell ref="G43:H43"/>
    <mergeCell ref="I45:J45"/>
    <mergeCell ref="I46:J46"/>
    <mergeCell ref="I52:J52"/>
    <mergeCell ref="I53:J53"/>
    <mergeCell ref="I47:J47"/>
    <mergeCell ref="I50:J50"/>
    <mergeCell ref="C52:D52"/>
    <mergeCell ref="B72:D72"/>
    <mergeCell ref="C54:D54"/>
    <mergeCell ref="C55:D55"/>
    <mergeCell ref="C56:D56"/>
    <mergeCell ref="C62:D62"/>
    <mergeCell ref="E53:F53"/>
    <mergeCell ref="E54:F54"/>
    <mergeCell ref="E55:F55"/>
    <mergeCell ref="E56:F56"/>
    <mergeCell ref="E62:F62"/>
    <mergeCell ref="A52:A56"/>
    <mergeCell ref="A62:B62"/>
    <mergeCell ref="A47:A51"/>
    <mergeCell ref="C37:D37"/>
    <mergeCell ref="C38:D38"/>
    <mergeCell ref="C39:D39"/>
    <mergeCell ref="C40:D40"/>
    <mergeCell ref="C41:D41"/>
    <mergeCell ref="C45:D45"/>
    <mergeCell ref="C44:D44"/>
    <mergeCell ref="I35:J35"/>
    <mergeCell ref="G36:H36"/>
    <mergeCell ref="I36:J36"/>
    <mergeCell ref="I32:J32"/>
    <mergeCell ref="E31:F31"/>
    <mergeCell ref="G31:H31"/>
    <mergeCell ref="E34:F34"/>
    <mergeCell ref="E35:F35"/>
    <mergeCell ref="G35:H35"/>
    <mergeCell ref="E36:F36"/>
    <mergeCell ref="G37:H37"/>
    <mergeCell ref="G39:H39"/>
    <mergeCell ref="G40:H40"/>
    <mergeCell ref="I42:J42"/>
    <mergeCell ref="E38:F38"/>
    <mergeCell ref="E37:F37"/>
    <mergeCell ref="C43:D43"/>
    <mergeCell ref="E39:F39"/>
    <mergeCell ref="C49:D49"/>
    <mergeCell ref="C51:D51"/>
    <mergeCell ref="C50:D50"/>
    <mergeCell ref="C47:D47"/>
    <mergeCell ref="C48:D48"/>
    <mergeCell ref="E45:F45"/>
    <mergeCell ref="C46:D46"/>
    <mergeCell ref="G51:H51"/>
    <mergeCell ref="G46:H46"/>
    <mergeCell ref="E40:F40"/>
    <mergeCell ref="E41:F41"/>
    <mergeCell ref="G41:H41"/>
    <mergeCell ref="E42:F42"/>
    <mergeCell ref="E43:F43"/>
    <mergeCell ref="E44:F44"/>
    <mergeCell ref="E46:F46"/>
    <mergeCell ref="G48:H48"/>
    <mergeCell ref="E52:F52"/>
    <mergeCell ref="E48:F48"/>
    <mergeCell ref="E49:F49"/>
    <mergeCell ref="E51:F51"/>
    <mergeCell ref="E50:F50"/>
    <mergeCell ref="E47:F47"/>
    <mergeCell ref="G56:H56"/>
    <mergeCell ref="G62:H62"/>
    <mergeCell ref="G54:H54"/>
    <mergeCell ref="G55:H55"/>
    <mergeCell ref="G58:H58"/>
    <mergeCell ref="G52:H52"/>
    <mergeCell ref="G53:H53"/>
    <mergeCell ref="G49:H49"/>
    <mergeCell ref="G45:H45"/>
    <mergeCell ref="I37:J37"/>
    <mergeCell ref="I38:J38"/>
    <mergeCell ref="I39:J39"/>
    <mergeCell ref="I40:J40"/>
    <mergeCell ref="I41:J41"/>
    <mergeCell ref="I43:J43"/>
    <mergeCell ref="G38:H38"/>
    <mergeCell ref="I48:J48"/>
    <mergeCell ref="I62:J62"/>
    <mergeCell ref="I54:J54"/>
    <mergeCell ref="I55:J55"/>
    <mergeCell ref="K55:L55"/>
    <mergeCell ref="K56:L56"/>
    <mergeCell ref="I44:J44"/>
    <mergeCell ref="K52:L52"/>
    <mergeCell ref="K44:L44"/>
    <mergeCell ref="K51:L51"/>
    <mergeCell ref="I51:J51"/>
    <mergeCell ref="K61:L61"/>
    <mergeCell ref="K37:L37"/>
    <mergeCell ref="K38:L38"/>
    <mergeCell ref="K39:L39"/>
    <mergeCell ref="K40:L40"/>
    <mergeCell ref="I56:J56"/>
    <mergeCell ref="K41:L41"/>
    <mergeCell ref="K42:L42"/>
    <mergeCell ref="K43:L43"/>
    <mergeCell ref="I49:J49"/>
    <mergeCell ref="K45:L45"/>
    <mergeCell ref="K46:L46"/>
    <mergeCell ref="K53:L53"/>
    <mergeCell ref="K48:L48"/>
    <mergeCell ref="K33:L33"/>
    <mergeCell ref="K62:L62"/>
    <mergeCell ref="K60:L60"/>
    <mergeCell ref="K59:L59"/>
    <mergeCell ref="K57:L57"/>
    <mergeCell ref="K58:L58"/>
    <mergeCell ref="I13:J13"/>
    <mergeCell ref="C13:D13"/>
    <mergeCell ref="I11:J11"/>
    <mergeCell ref="G11:H11"/>
    <mergeCell ref="A12:B12"/>
    <mergeCell ref="K30:L30"/>
    <mergeCell ref="B29:B30"/>
    <mergeCell ref="C29:D30"/>
    <mergeCell ref="I30:J30"/>
    <mergeCell ref="G30:H30"/>
    <mergeCell ref="A57:A61"/>
    <mergeCell ref="C57:D57"/>
    <mergeCell ref="E57:F57"/>
    <mergeCell ref="G57:H57"/>
    <mergeCell ref="G50:H50"/>
    <mergeCell ref="A13:B13"/>
    <mergeCell ref="E13:F13"/>
    <mergeCell ref="G13:H13"/>
    <mergeCell ref="G44:H44"/>
    <mergeCell ref="G47:H47"/>
    <mergeCell ref="E58:F58"/>
    <mergeCell ref="E29:F30"/>
    <mergeCell ref="G29:L29"/>
    <mergeCell ref="K35:L35"/>
    <mergeCell ref="K32:L32"/>
    <mergeCell ref="I14:J14"/>
    <mergeCell ref="K54:L54"/>
    <mergeCell ref="K47:L47"/>
    <mergeCell ref="K49:L49"/>
    <mergeCell ref="K50:L50"/>
    <mergeCell ref="E33:F33"/>
    <mergeCell ref="C36:D36"/>
    <mergeCell ref="I57:J57"/>
    <mergeCell ref="G34:H34"/>
    <mergeCell ref="I34:J34"/>
    <mergeCell ref="C59:D59"/>
    <mergeCell ref="E59:F59"/>
    <mergeCell ref="G59:H59"/>
    <mergeCell ref="I59:J59"/>
    <mergeCell ref="C58:D58"/>
    <mergeCell ref="I60:J60"/>
    <mergeCell ref="G33:H33"/>
    <mergeCell ref="I33:J33"/>
    <mergeCell ref="C61:D61"/>
    <mergeCell ref="E61:F61"/>
    <mergeCell ref="G61:H61"/>
    <mergeCell ref="I61:J61"/>
    <mergeCell ref="I58:J58"/>
    <mergeCell ref="C33:D33"/>
    <mergeCell ref="C34:D34"/>
    <mergeCell ref="K18:L18"/>
    <mergeCell ref="K21:L21"/>
    <mergeCell ref="K19:L19"/>
    <mergeCell ref="G24:H24"/>
    <mergeCell ref="I19:J19"/>
    <mergeCell ref="G19:H19"/>
    <mergeCell ref="G20:H20"/>
    <mergeCell ref="I20:J20"/>
    <mergeCell ref="I24:J24"/>
    <mergeCell ref="I18:J18"/>
    <mergeCell ref="K23:L23"/>
    <mergeCell ref="I22:J22"/>
    <mergeCell ref="K24:L24"/>
    <mergeCell ref="K22:L22"/>
    <mergeCell ref="I23:J23"/>
    <mergeCell ref="C32:D32"/>
    <mergeCell ref="K31:L31"/>
    <mergeCell ref="I31:J31"/>
    <mergeCell ref="E32:F32"/>
    <mergeCell ref="G23:H23"/>
    <mergeCell ref="K36:L36"/>
    <mergeCell ref="K34:L34"/>
    <mergeCell ref="A28:L28"/>
    <mergeCell ref="C24:D24"/>
    <mergeCell ref="K20:L20"/>
    <mergeCell ref="C21:D21"/>
    <mergeCell ref="A24:B24"/>
    <mergeCell ref="A21:B21"/>
    <mergeCell ref="G32:H32"/>
    <mergeCell ref="A32:A36"/>
    <mergeCell ref="B64:H64"/>
    <mergeCell ref="A22:B22"/>
    <mergeCell ref="C22:D22"/>
    <mergeCell ref="E22:F22"/>
    <mergeCell ref="G22:H22"/>
    <mergeCell ref="E24:F24"/>
    <mergeCell ref="C60:D60"/>
    <mergeCell ref="E60:F60"/>
    <mergeCell ref="G60:H60"/>
    <mergeCell ref="C35:D35"/>
  </mergeCells>
  <printOptions/>
  <pageMargins left="0.3937007874015748" right="0.3937007874015748" top="0.7874015748031497" bottom="0.5905511811023623" header="0.4724409448818898" footer="0.3937007874015748"/>
  <pageSetup firstPageNumber="13" useFirstPageNumber="1" fitToHeight="2" horizontalDpi="600" verticalDpi="600" orientation="portrait" paperSize="9" scale="75" r:id="rId1"/>
  <headerFooter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47"/>
  <sheetViews>
    <sheetView showZeros="0"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22.25390625" style="4" customWidth="1"/>
    <col min="2" max="6" width="9.125" style="4" customWidth="1"/>
    <col min="7" max="7" width="10.25390625" style="4" customWidth="1"/>
    <col min="8" max="13" width="9.125" style="4" customWidth="1"/>
    <col min="14" max="14" width="11.125" style="4" hidden="1" customWidth="1"/>
    <col min="15" max="15" width="12.375" style="4" hidden="1" customWidth="1"/>
    <col min="16" max="16384" width="9.125" style="4" customWidth="1"/>
  </cols>
  <sheetData>
    <row r="1" spans="1:6" ht="15.75">
      <c r="A1" s="527" t="s">
        <v>693</v>
      </c>
      <c r="B1" s="527"/>
      <c r="C1"/>
      <c r="D1"/>
      <c r="E1" s="95"/>
      <c r="F1" s="95"/>
    </row>
    <row r="2" spans="1:6" ht="15.75">
      <c r="A2" s="528" t="s">
        <v>851</v>
      </c>
      <c r="B2" s="528"/>
      <c r="C2" s="528"/>
      <c r="D2" s="528"/>
      <c r="E2" s="22"/>
      <c r="F2" s="22"/>
    </row>
    <row r="3" spans="1:8" ht="15.75">
      <c r="A3" s="528" t="s">
        <v>852</v>
      </c>
      <c r="B3" s="528"/>
      <c r="C3" s="528"/>
      <c r="D3" s="528"/>
      <c r="E3" s="528"/>
      <c r="F3" s="528"/>
      <c r="G3" s="528"/>
      <c r="H3" s="528"/>
    </row>
    <row r="4" spans="1:13" ht="81" customHeight="1">
      <c r="A4" s="531" t="s">
        <v>888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</row>
    <row r="5" spans="1:13" ht="33.75" customHeight="1">
      <c r="A5" s="582" t="s">
        <v>694</v>
      </c>
      <c r="B5" s="577" t="s">
        <v>695</v>
      </c>
      <c r="C5" s="578"/>
      <c r="D5" s="581" t="s">
        <v>696</v>
      </c>
      <c r="E5" s="581"/>
      <c r="F5" s="581"/>
      <c r="G5" s="581"/>
      <c r="H5" s="577" t="s">
        <v>697</v>
      </c>
      <c r="I5" s="577"/>
      <c r="J5" s="577" t="s">
        <v>698</v>
      </c>
      <c r="K5" s="577"/>
      <c r="L5" s="577" t="s">
        <v>699</v>
      </c>
      <c r="M5" s="577"/>
    </row>
    <row r="6" spans="1:13" ht="57.75" customHeight="1">
      <c r="A6" s="583"/>
      <c r="B6" s="578"/>
      <c r="C6" s="578"/>
      <c r="D6" s="579" t="s">
        <v>700</v>
      </c>
      <c r="E6" s="580"/>
      <c r="F6" s="579" t="s">
        <v>701</v>
      </c>
      <c r="G6" s="580"/>
      <c r="H6" s="577"/>
      <c r="I6" s="577"/>
      <c r="J6" s="577"/>
      <c r="K6" s="577"/>
      <c r="L6" s="577"/>
      <c r="M6" s="577"/>
    </row>
    <row r="7" spans="1:13" ht="49.5" customHeight="1">
      <c r="A7" s="584"/>
      <c r="B7" s="50" t="s">
        <v>702</v>
      </c>
      <c r="C7" s="49" t="s">
        <v>703</v>
      </c>
      <c r="D7" s="50" t="s">
        <v>702</v>
      </c>
      <c r="E7" s="49" t="s">
        <v>703</v>
      </c>
      <c r="F7" s="50" t="s">
        <v>702</v>
      </c>
      <c r="G7" s="49" t="s">
        <v>703</v>
      </c>
      <c r="H7" s="50" t="s">
        <v>702</v>
      </c>
      <c r="I7" s="49" t="s">
        <v>703</v>
      </c>
      <c r="J7" s="50" t="s">
        <v>702</v>
      </c>
      <c r="K7" s="49" t="s">
        <v>703</v>
      </c>
      <c r="L7" s="50" t="s">
        <v>702</v>
      </c>
      <c r="M7" s="49" t="s">
        <v>703</v>
      </c>
    </row>
    <row r="8" spans="1:13" ht="15.75">
      <c r="A8" s="51" t="s">
        <v>545</v>
      </c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</row>
    <row r="9" spans="1:15" ht="30.75" customHeight="1">
      <c r="A9" s="52" t="s">
        <v>704</v>
      </c>
      <c r="B9" s="53">
        <f aca="true" t="shared" si="0" ref="B9:M9">B14+B15+B17+B18+B20+B21+B23+B24</f>
        <v>3</v>
      </c>
      <c r="C9" s="53">
        <f t="shared" si="0"/>
        <v>114</v>
      </c>
      <c r="D9" s="53">
        <f t="shared" si="0"/>
        <v>0</v>
      </c>
      <c r="E9" s="53">
        <f t="shared" si="0"/>
        <v>0</v>
      </c>
      <c r="F9" s="53">
        <f t="shared" si="0"/>
        <v>3</v>
      </c>
      <c r="G9" s="53">
        <f t="shared" si="0"/>
        <v>114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4" t="b">
        <f>B9=F9+H9+J9</f>
        <v>1</v>
      </c>
      <c r="O9" s="4" t="b">
        <f>C9=G9+I9+K9</f>
        <v>1</v>
      </c>
    </row>
    <row r="10" spans="1:15" ht="20.25" customHeight="1">
      <c r="A10" s="54" t="s">
        <v>705</v>
      </c>
      <c r="B10" s="53">
        <f aca="true" t="shared" si="1" ref="B10:M10">B14+B17+B20+B23</f>
        <v>3</v>
      </c>
      <c r="C10" s="53">
        <f t="shared" si="1"/>
        <v>114</v>
      </c>
      <c r="D10" s="53">
        <f t="shared" si="1"/>
        <v>0</v>
      </c>
      <c r="E10" s="53">
        <f t="shared" si="1"/>
        <v>0</v>
      </c>
      <c r="F10" s="53">
        <f t="shared" si="1"/>
        <v>3</v>
      </c>
      <c r="G10" s="53">
        <f t="shared" si="1"/>
        <v>114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4" t="b">
        <f aca="true" t="shared" si="2" ref="N10:N25">B10=F10+H10+J10</f>
        <v>1</v>
      </c>
      <c r="O10" s="4" t="b">
        <f aca="true" t="shared" si="3" ref="O10:O25">C10=G10+I10+K10</f>
        <v>1</v>
      </c>
    </row>
    <row r="11" spans="1:15" ht="26.25" customHeight="1">
      <c r="A11" s="55" t="s">
        <v>706</v>
      </c>
      <c r="B11" s="53">
        <f aca="true" t="shared" si="4" ref="B11:M11">B15+B18+B21+B24</f>
        <v>0</v>
      </c>
      <c r="C11" s="53">
        <f t="shared" si="4"/>
        <v>0</v>
      </c>
      <c r="D11" s="53">
        <f t="shared" si="4"/>
        <v>0</v>
      </c>
      <c r="E11" s="53">
        <f t="shared" si="4"/>
        <v>0</v>
      </c>
      <c r="F11" s="53">
        <f t="shared" si="4"/>
        <v>0</v>
      </c>
      <c r="G11" s="53">
        <f t="shared" si="4"/>
        <v>0</v>
      </c>
      <c r="H11" s="53">
        <f t="shared" si="4"/>
        <v>0</v>
      </c>
      <c r="I11" s="53">
        <f t="shared" si="4"/>
        <v>0</v>
      </c>
      <c r="J11" s="53">
        <f t="shared" si="4"/>
        <v>0</v>
      </c>
      <c r="K11" s="53">
        <f t="shared" si="4"/>
        <v>0</v>
      </c>
      <c r="L11" s="53">
        <f t="shared" si="4"/>
        <v>0</v>
      </c>
      <c r="M11" s="53">
        <f t="shared" si="4"/>
        <v>0</v>
      </c>
      <c r="N11" s="4" t="b">
        <f t="shared" si="2"/>
        <v>1</v>
      </c>
      <c r="O11" s="4" t="b">
        <f t="shared" si="3"/>
        <v>1</v>
      </c>
    </row>
    <row r="12" spans="1:15" ht="19.5" customHeight="1">
      <c r="A12" s="54" t="s">
        <v>707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" t="b">
        <f t="shared" si="2"/>
        <v>1</v>
      </c>
      <c r="O12" s="4" t="b">
        <f t="shared" si="3"/>
        <v>1</v>
      </c>
    </row>
    <row r="13" spans="1:15" ht="21" customHeight="1">
      <c r="A13" s="57" t="s">
        <v>708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" t="b">
        <f t="shared" si="2"/>
        <v>1</v>
      </c>
      <c r="O13" s="4" t="b">
        <f t="shared" si="3"/>
        <v>1</v>
      </c>
    </row>
    <row r="14" spans="1:15" ht="24" customHeight="1">
      <c r="A14" s="58" t="s">
        <v>705</v>
      </c>
      <c r="B14" s="470">
        <v>3</v>
      </c>
      <c r="C14" s="471">
        <v>114</v>
      </c>
      <c r="D14" s="470"/>
      <c r="E14" s="471"/>
      <c r="F14" s="470">
        <v>3</v>
      </c>
      <c r="G14" s="471">
        <v>114</v>
      </c>
      <c r="H14" s="56"/>
      <c r="I14" s="56"/>
      <c r="J14" s="56"/>
      <c r="K14" s="56"/>
      <c r="L14" s="56"/>
      <c r="M14" s="56"/>
      <c r="N14" s="4" t="b">
        <f t="shared" si="2"/>
        <v>1</v>
      </c>
      <c r="O14" s="4" t="b">
        <f t="shared" si="3"/>
        <v>1</v>
      </c>
    </row>
    <row r="15" spans="1:15" ht="26.25" customHeight="1">
      <c r="A15" s="59" t="s">
        <v>706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4" t="b">
        <f t="shared" si="2"/>
        <v>1</v>
      </c>
      <c r="O15" s="4" t="b">
        <f t="shared" si="3"/>
        <v>1</v>
      </c>
    </row>
    <row r="16" spans="1:15" ht="20.25" customHeight="1">
      <c r="A16" s="57" t="s">
        <v>709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4" t="b">
        <f t="shared" si="2"/>
        <v>1</v>
      </c>
      <c r="O16" s="4" t="b">
        <f t="shared" si="3"/>
        <v>1</v>
      </c>
    </row>
    <row r="17" spans="1:15" ht="22.5" customHeight="1">
      <c r="A17" s="58" t="s">
        <v>705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4" t="b">
        <f t="shared" si="2"/>
        <v>1</v>
      </c>
      <c r="O17" s="4" t="b">
        <f t="shared" si="3"/>
        <v>1</v>
      </c>
    </row>
    <row r="18" spans="1:15" ht="26.25" customHeight="1">
      <c r="A18" s="59" t="s">
        <v>706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" t="b">
        <f t="shared" si="2"/>
        <v>1</v>
      </c>
      <c r="O18" s="4" t="b">
        <f t="shared" si="3"/>
        <v>1</v>
      </c>
    </row>
    <row r="19" spans="1:15" ht="21.75" customHeight="1">
      <c r="A19" s="57" t="s">
        <v>710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4" t="b">
        <f t="shared" si="2"/>
        <v>1</v>
      </c>
      <c r="O19" s="4" t="b">
        <f t="shared" si="3"/>
        <v>1</v>
      </c>
    </row>
    <row r="20" spans="1:15" ht="23.25" customHeight="1">
      <c r="A20" s="58" t="s">
        <v>705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" t="b">
        <f t="shared" si="2"/>
        <v>1</v>
      </c>
      <c r="O20" s="4" t="b">
        <f t="shared" si="3"/>
        <v>1</v>
      </c>
    </row>
    <row r="21" spans="1:15" ht="25.5" customHeight="1">
      <c r="A21" s="59" t="s">
        <v>706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" t="b">
        <f t="shared" si="2"/>
        <v>1</v>
      </c>
      <c r="O21" s="4" t="b">
        <f t="shared" si="3"/>
        <v>1</v>
      </c>
    </row>
    <row r="22" spans="1:15" ht="20.25" customHeight="1">
      <c r="A22" s="60" t="s">
        <v>711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4" t="b">
        <f t="shared" si="2"/>
        <v>1</v>
      </c>
      <c r="O22" s="4" t="b">
        <f t="shared" si="3"/>
        <v>1</v>
      </c>
    </row>
    <row r="23" spans="1:15" ht="20.25" customHeight="1">
      <c r="A23" s="58" t="s">
        <v>705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4" t="b">
        <f t="shared" si="2"/>
        <v>1</v>
      </c>
      <c r="O23" s="4" t="b">
        <f t="shared" si="3"/>
        <v>1</v>
      </c>
    </row>
    <row r="24" spans="1:15" ht="24.75" customHeight="1">
      <c r="A24" s="59" t="s">
        <v>706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4" t="b">
        <f t="shared" si="2"/>
        <v>1</v>
      </c>
      <c r="O24" s="4" t="b">
        <f t="shared" si="3"/>
        <v>1</v>
      </c>
    </row>
    <row r="25" spans="1:15" s="61" customFormat="1" ht="99.75" customHeight="1">
      <c r="A25" s="64" t="s">
        <v>712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 t="b">
        <f t="shared" si="2"/>
        <v>1</v>
      </c>
      <c r="O25" s="4" t="b">
        <f t="shared" si="3"/>
        <v>1</v>
      </c>
    </row>
    <row r="26" spans="1:13" s="61" customFormat="1" ht="15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s="61" customFormat="1" ht="15.7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5.75">
      <c r="A28" s="61" t="s">
        <v>866</v>
      </c>
      <c r="B28" s="61"/>
      <c r="C28" s="61"/>
      <c r="D28" s="61"/>
      <c r="E28" s="61"/>
      <c r="H28" s="61"/>
      <c r="I28" s="61" t="s">
        <v>868</v>
      </c>
      <c r="J28" s="61"/>
      <c r="K28" s="61"/>
      <c r="L28" s="61"/>
      <c r="M28" s="61"/>
    </row>
    <row r="29" spans="1:13" ht="15.75">
      <c r="A29" s="61"/>
      <c r="B29" s="61"/>
      <c r="C29" s="61"/>
      <c r="D29" s="61"/>
      <c r="E29" s="61"/>
      <c r="H29" s="61"/>
      <c r="I29" s="61"/>
      <c r="J29" s="61"/>
      <c r="K29" s="61"/>
      <c r="L29" s="61"/>
      <c r="M29" s="61"/>
    </row>
    <row r="30" spans="1:13" ht="15.75">
      <c r="A30" s="61"/>
      <c r="B30" s="61"/>
      <c r="C30" s="61"/>
      <c r="D30" s="61"/>
      <c r="E30" s="61"/>
      <c r="H30" s="61"/>
      <c r="I30" s="61"/>
      <c r="J30" s="61"/>
      <c r="K30" s="61"/>
      <c r="L30" s="61"/>
      <c r="M30" s="61"/>
    </row>
    <row r="31" spans="1:13" ht="15.75">
      <c r="A31" s="506" t="s">
        <v>867</v>
      </c>
      <c r="B31" s="504"/>
      <c r="C31" s="504"/>
      <c r="D31" s="504"/>
      <c r="E31" s="504"/>
      <c r="H31" s="61"/>
      <c r="I31" s="61"/>
      <c r="J31" s="61"/>
      <c r="K31" s="61"/>
      <c r="L31" s="61"/>
      <c r="M31" s="61"/>
    </row>
    <row r="32" spans="1:13" ht="15.75">
      <c r="A32" s="61"/>
      <c r="B32" s="61"/>
      <c r="C32" s="61"/>
      <c r="D32" s="61"/>
      <c r="E32" s="61"/>
      <c r="H32" s="61"/>
      <c r="I32" s="61"/>
      <c r="J32" s="61"/>
      <c r="K32" s="61"/>
      <c r="L32" s="61"/>
      <c r="M32" s="61"/>
    </row>
    <row r="33" spans="1:13" ht="15.75">
      <c r="A33" s="61" t="s">
        <v>562</v>
      </c>
      <c r="B33" s="61"/>
      <c r="C33" s="61"/>
      <c r="D33" s="61"/>
      <c r="E33" s="61"/>
      <c r="H33" s="61"/>
      <c r="I33" s="61"/>
      <c r="J33" s="61"/>
      <c r="K33" s="61"/>
      <c r="L33" s="61"/>
      <c r="M33" s="61"/>
    </row>
    <row r="34" spans="1:13" ht="15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5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5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5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5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5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</sheetData>
  <sheetProtection/>
  <mergeCells count="12">
    <mergeCell ref="D5:G5"/>
    <mergeCell ref="A5:A7"/>
    <mergeCell ref="H5:I6"/>
    <mergeCell ref="B5:C6"/>
    <mergeCell ref="A4:M4"/>
    <mergeCell ref="L5:M6"/>
    <mergeCell ref="A1:B1"/>
    <mergeCell ref="A2:D2"/>
    <mergeCell ref="A3:H3"/>
    <mergeCell ref="J5:K6"/>
    <mergeCell ref="D6:E6"/>
    <mergeCell ref="F6:G6"/>
  </mergeCells>
  <printOptions/>
  <pageMargins left="0.7874015748031497" right="0.1968503937007874" top="0.7874015748031497" bottom="0.5905511811023623" header="0.4724409448818898" footer="0.3937007874015748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5"/>
  <sheetViews>
    <sheetView zoomScale="70" zoomScaleNormal="70" zoomScalePageLayoutView="0" workbookViewId="0" topLeftCell="A1">
      <selection activeCell="D10" sqref="D10:D11"/>
    </sheetView>
  </sheetViews>
  <sheetFormatPr defaultColWidth="9.00390625" defaultRowHeight="12.75"/>
  <cols>
    <col min="1" max="1" width="20.00390625" style="0" customWidth="1"/>
    <col min="2" max="2" width="13.375" style="0" customWidth="1"/>
    <col min="3" max="3" width="18.375" style="0" customWidth="1"/>
    <col min="4" max="4" width="13.00390625" style="0" customWidth="1"/>
    <col min="5" max="6" width="13.125" style="0" bestFit="1" customWidth="1"/>
    <col min="7" max="8" width="16.875" style="0" customWidth="1"/>
    <col min="9" max="9" width="20.625" style="0" customWidth="1"/>
    <col min="10" max="11" width="17.25390625" style="0" bestFit="1" customWidth="1"/>
  </cols>
  <sheetData>
    <row r="1" spans="1:9" s="66" customFormat="1" ht="12.75" customHeight="1">
      <c r="A1" s="527" t="s">
        <v>713</v>
      </c>
      <c r="B1" s="527"/>
      <c r="C1"/>
      <c r="D1"/>
      <c r="E1"/>
      <c r="F1"/>
      <c r="G1"/>
      <c r="H1"/>
      <c r="I1"/>
    </row>
    <row r="2" spans="1:9" s="66" customFormat="1" ht="12.75" customHeight="1">
      <c r="A2" s="528" t="s">
        <v>851</v>
      </c>
      <c r="B2" s="528"/>
      <c r="C2" s="528"/>
      <c r="D2" s="528"/>
      <c r="E2" s="528"/>
      <c r="F2" s="528"/>
      <c r="G2" s="528"/>
      <c r="H2" s="528"/>
      <c r="I2" s="528"/>
    </row>
    <row r="3" spans="1:9" s="66" customFormat="1" ht="12.75" customHeight="1">
      <c r="A3" s="528" t="s">
        <v>850</v>
      </c>
      <c r="B3" s="528"/>
      <c r="C3" s="528"/>
      <c r="D3" s="528"/>
      <c r="E3" s="528"/>
      <c r="F3" s="528"/>
      <c r="G3" s="528"/>
      <c r="H3" s="528"/>
      <c r="I3" s="528"/>
    </row>
    <row r="5" spans="1:11" ht="15.75">
      <c r="A5" s="589" t="s">
        <v>308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11" ht="45.75" customHeight="1">
      <c r="A7" s="585" t="s">
        <v>313</v>
      </c>
      <c r="B7" s="587" t="s">
        <v>788</v>
      </c>
      <c r="C7" s="588"/>
      <c r="D7" s="585" t="s">
        <v>797</v>
      </c>
      <c r="E7" s="587" t="s">
        <v>786</v>
      </c>
      <c r="F7" s="588"/>
      <c r="G7" s="585" t="s">
        <v>787</v>
      </c>
      <c r="H7" s="585" t="s">
        <v>796</v>
      </c>
      <c r="I7" s="585" t="s">
        <v>789</v>
      </c>
      <c r="J7" s="585" t="s">
        <v>809</v>
      </c>
      <c r="K7" s="585" t="s">
        <v>810</v>
      </c>
    </row>
    <row r="8" spans="1:11" ht="96" customHeight="1">
      <c r="A8" s="586"/>
      <c r="B8" s="458" t="s">
        <v>799</v>
      </c>
      <c r="C8" s="458" t="s">
        <v>310</v>
      </c>
      <c r="D8" s="586"/>
      <c r="E8" s="458" t="s">
        <v>785</v>
      </c>
      <c r="F8" s="458" t="s">
        <v>784</v>
      </c>
      <c r="G8" s="586"/>
      <c r="H8" s="586"/>
      <c r="I8" s="586"/>
      <c r="J8" s="586"/>
      <c r="K8" s="586"/>
    </row>
    <row r="9" spans="1:11" ht="12.75">
      <c r="A9" s="459" t="s">
        <v>545</v>
      </c>
      <c r="B9" s="459">
        <v>1</v>
      </c>
      <c r="C9" s="459">
        <v>2</v>
      </c>
      <c r="D9" s="459">
        <v>3</v>
      </c>
      <c r="E9" s="459">
        <v>4</v>
      </c>
      <c r="F9" s="459">
        <v>5</v>
      </c>
      <c r="G9" s="459">
        <v>6</v>
      </c>
      <c r="H9" s="459">
        <v>7</v>
      </c>
      <c r="I9" s="459">
        <v>8</v>
      </c>
      <c r="J9" s="459">
        <v>9</v>
      </c>
      <c r="K9" s="459">
        <v>10</v>
      </c>
    </row>
    <row r="10" spans="1:11" ht="31.5">
      <c r="A10" s="460" t="s">
        <v>311</v>
      </c>
      <c r="B10" s="430">
        <f>F10+G10+H10</f>
        <v>0</v>
      </c>
      <c r="C10" s="430"/>
      <c r="D10" s="430">
        <v>1</v>
      </c>
      <c r="E10" s="430"/>
      <c r="F10" s="430"/>
      <c r="G10" s="430"/>
      <c r="H10" s="430"/>
      <c r="I10" s="430"/>
      <c r="J10" s="431"/>
      <c r="K10" s="431"/>
    </row>
    <row r="11" spans="1:11" ht="31.5">
      <c r="A11" s="460" t="s">
        <v>312</v>
      </c>
      <c r="B11" s="430">
        <f>F11+G11+H11</f>
        <v>6</v>
      </c>
      <c r="C11" s="430"/>
      <c r="D11" s="430"/>
      <c r="E11" s="430"/>
      <c r="F11" s="430">
        <f>'[4]Таблица 5'!$F$11+'[5]Табл 5 к ф.1'!$F$11</f>
        <v>6</v>
      </c>
      <c r="G11" s="430"/>
      <c r="H11" s="430"/>
      <c r="I11" s="430"/>
      <c r="J11" s="431">
        <v>1</v>
      </c>
      <c r="K11" s="431"/>
    </row>
    <row r="13" spans="1:4" ht="12.75">
      <c r="A13" s="22"/>
      <c r="B13" s="438"/>
      <c r="C13" s="22"/>
      <c r="D13" s="22"/>
    </row>
    <row r="14" spans="7:11" ht="12.75">
      <c r="G14" s="22"/>
      <c r="H14" s="436"/>
      <c r="I14" s="22"/>
      <c r="K14" t="s">
        <v>684</v>
      </c>
    </row>
    <row r="15" spans="1:9" ht="12.75">
      <c r="A15" s="22" t="s">
        <v>870</v>
      </c>
      <c r="C15" s="22"/>
      <c r="E15" s="22"/>
      <c r="F15" s="22"/>
      <c r="G15" s="22"/>
      <c r="H15" s="22" t="s">
        <v>869</v>
      </c>
      <c r="I15" s="22"/>
    </row>
    <row r="16" spans="1:9" ht="12.75">
      <c r="A16" s="22"/>
      <c r="C16" s="22"/>
      <c r="E16" s="22"/>
      <c r="F16" s="22"/>
      <c r="G16" s="22"/>
      <c r="H16" s="22"/>
      <c r="I16" s="22"/>
    </row>
    <row r="17" spans="1:9" ht="12.75">
      <c r="A17" s="22"/>
      <c r="C17" s="22"/>
      <c r="E17" s="22"/>
      <c r="F17" s="22"/>
      <c r="G17" s="22"/>
      <c r="H17" s="22"/>
      <c r="I17" s="22"/>
    </row>
    <row r="18" spans="1:9" ht="12.75">
      <c r="A18" s="22"/>
      <c r="C18" s="22"/>
      <c r="E18" s="22"/>
      <c r="F18" s="22"/>
      <c r="G18" s="22"/>
      <c r="H18" s="22"/>
      <c r="I18" s="22"/>
    </row>
    <row r="19" spans="1:9" ht="15.75">
      <c r="A19" s="22" t="s">
        <v>871</v>
      </c>
      <c r="C19" s="22"/>
      <c r="E19" s="22"/>
      <c r="F19" s="435"/>
      <c r="G19" s="22"/>
      <c r="H19" s="22" t="s">
        <v>562</v>
      </c>
      <c r="I19" s="22"/>
    </row>
    <row r="20" spans="7:9" ht="12.75">
      <c r="G20" s="22"/>
      <c r="H20" s="436"/>
      <c r="I20" s="22"/>
    </row>
    <row r="21" spans="7:9" ht="12.75">
      <c r="G21" s="22"/>
      <c r="H21" s="436"/>
      <c r="I21" s="22"/>
    </row>
    <row r="22" spans="7:9" ht="12.75">
      <c r="G22" s="22"/>
      <c r="H22" s="436"/>
      <c r="I22" s="22"/>
    </row>
    <row r="23" spans="7:9" ht="12.75">
      <c r="G23" s="22"/>
      <c r="H23" s="22"/>
      <c r="I23" s="22"/>
    </row>
    <row r="24" spans="7:9" ht="12.75">
      <c r="G24" s="22"/>
      <c r="H24" s="22"/>
      <c r="I24" s="22"/>
    </row>
    <row r="25" spans="7:9" ht="12.75">
      <c r="G25" s="22"/>
      <c r="H25" s="22"/>
      <c r="I25" s="22"/>
    </row>
  </sheetData>
  <sheetProtection/>
  <mergeCells count="13">
    <mergeCell ref="K7:K8"/>
    <mergeCell ref="A1:B1"/>
    <mergeCell ref="A2:I2"/>
    <mergeCell ref="A3:I3"/>
    <mergeCell ref="A5:K5"/>
    <mergeCell ref="A7:A8"/>
    <mergeCell ref="B7:C7"/>
    <mergeCell ref="D7:D8"/>
    <mergeCell ref="E7:F7"/>
    <mergeCell ref="G7:G8"/>
    <mergeCell ref="H7:H8"/>
    <mergeCell ref="I7:I8"/>
    <mergeCell ref="J7:J8"/>
  </mergeCells>
  <printOptions/>
  <pageMargins left="0.7480314960629921" right="0.7480314960629921" top="0.7874015748031497" bottom="0.7874015748031497" header="0.5905511811023623" footer="0.5118110236220472"/>
  <pageSetup firstPageNumber="17" useFirstPageNumber="1"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27"/>
  <sheetViews>
    <sheetView zoomScale="85" zoomScaleNormal="85" zoomScalePageLayoutView="0" workbookViewId="0" topLeftCell="A1">
      <selection activeCell="A22" sqref="A22"/>
    </sheetView>
  </sheetViews>
  <sheetFormatPr defaultColWidth="8.875" defaultRowHeight="12.75"/>
  <cols>
    <col min="1" max="1" width="30.75390625" style="341" customWidth="1"/>
    <col min="2" max="2" width="21.75390625" style="341" customWidth="1"/>
    <col min="3" max="16384" width="8.875" style="341" customWidth="1"/>
  </cols>
  <sheetData>
    <row r="1" spans="1:3" ht="12.75">
      <c r="A1" s="591" t="s">
        <v>314</v>
      </c>
      <c r="B1" s="591"/>
      <c r="C1" s="340"/>
    </row>
    <row r="2" spans="1:3" ht="12.75">
      <c r="A2" s="592" t="s">
        <v>872</v>
      </c>
      <c r="B2" s="592"/>
      <c r="C2" s="343"/>
    </row>
    <row r="3" spans="1:3" ht="12.75">
      <c r="A3" s="592" t="s">
        <v>873</v>
      </c>
      <c r="B3" s="592"/>
      <c r="C3" s="592"/>
    </row>
    <row r="4" ht="12.75">
      <c r="A4" s="336"/>
    </row>
    <row r="5" spans="1:2" ht="24.75" customHeight="1">
      <c r="A5" s="590" t="s">
        <v>315</v>
      </c>
      <c r="B5" s="590"/>
    </row>
    <row r="7" spans="1:2" ht="97.5" customHeight="1">
      <c r="A7" s="334" t="s">
        <v>309</v>
      </c>
      <c r="B7" s="334" t="s">
        <v>316</v>
      </c>
    </row>
    <row r="8" spans="1:2" ht="15" customHeight="1">
      <c r="A8" s="344" t="s">
        <v>545</v>
      </c>
      <c r="B8" s="344">
        <v>1</v>
      </c>
    </row>
    <row r="9" spans="1:2" ht="31.5">
      <c r="A9" s="335" t="s">
        <v>317</v>
      </c>
      <c r="B9" s="342">
        <f>SUM(B10:B15)</f>
        <v>1</v>
      </c>
    </row>
    <row r="10" spans="1:2" ht="15.75">
      <c r="A10" s="345" t="s">
        <v>318</v>
      </c>
      <c r="B10" s="342">
        <f>'[5]табл 6 к ф.1'!$B$10</f>
        <v>1</v>
      </c>
    </row>
    <row r="11" spans="1:2" ht="15.75">
      <c r="A11" s="345" t="s">
        <v>319</v>
      </c>
      <c r="B11" s="342"/>
    </row>
    <row r="12" spans="1:2" ht="15.75">
      <c r="A12" s="345" t="s">
        <v>320</v>
      </c>
      <c r="B12" s="342"/>
    </row>
    <row r="13" spans="1:2" ht="15.75">
      <c r="A13" s="345" t="s">
        <v>321</v>
      </c>
      <c r="B13" s="342"/>
    </row>
    <row r="14" spans="1:2" ht="15.75">
      <c r="A14" s="345" t="s">
        <v>322</v>
      </c>
      <c r="B14" s="342"/>
    </row>
    <row r="15" spans="1:2" ht="15.75">
      <c r="A15" s="345" t="s">
        <v>323</v>
      </c>
      <c r="B15" s="342"/>
    </row>
    <row r="20" s="4" customFormat="1" ht="15.75">
      <c r="A20" s="4" t="s">
        <v>874</v>
      </c>
    </row>
    <row r="21" s="4" customFormat="1" ht="15.75">
      <c r="A21" s="4" t="s">
        <v>879</v>
      </c>
    </row>
    <row r="22" s="4" customFormat="1" ht="15.75"/>
    <row r="23" s="4" customFormat="1" ht="15.75"/>
    <row r="24" s="4" customFormat="1" ht="15.75"/>
    <row r="25" spans="1:2" s="4" customFormat="1" ht="15.75">
      <c r="A25" s="16" t="s">
        <v>875</v>
      </c>
      <c r="B25" s="16"/>
    </row>
    <row r="26" s="4" customFormat="1" ht="15.75"/>
    <row r="27" s="4" customFormat="1" ht="15.75">
      <c r="A27" s="4" t="s">
        <v>562</v>
      </c>
    </row>
  </sheetData>
  <sheetProtection/>
  <mergeCells count="4">
    <mergeCell ref="A5:B5"/>
    <mergeCell ref="A1:B1"/>
    <mergeCell ref="A3:C3"/>
    <mergeCell ref="A2:B2"/>
  </mergeCells>
  <printOptions/>
  <pageMargins left="0.7480314960629921" right="0.7480314960629921" top="0.984251968503937" bottom="0.984251968503937" header="0.5905511811023623" footer="0.5118110236220472"/>
  <pageSetup firstPageNumber="18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2"/>
  <sheetViews>
    <sheetView zoomScale="85" zoomScaleNormal="85" zoomScalePageLayoutView="0" workbookViewId="0" topLeftCell="A1">
      <selection activeCell="A17" sqref="A17"/>
    </sheetView>
  </sheetViews>
  <sheetFormatPr defaultColWidth="8.875" defaultRowHeight="12.75"/>
  <cols>
    <col min="1" max="1" width="18.25390625" style="289" customWidth="1"/>
    <col min="2" max="2" width="13.125" style="289" customWidth="1"/>
    <col min="3" max="3" width="15.875" style="289" customWidth="1"/>
    <col min="4" max="4" width="15.75390625" style="289" customWidth="1"/>
    <col min="5" max="5" width="16.25390625" style="289" customWidth="1"/>
    <col min="6" max="6" width="12.125" style="289" customWidth="1"/>
    <col min="7" max="7" width="12.25390625" style="289" customWidth="1"/>
    <col min="8" max="8" width="10.125" style="289" customWidth="1"/>
    <col min="9" max="9" width="9.875" style="289" customWidth="1"/>
    <col min="10" max="10" width="8.875" style="289" customWidth="1"/>
    <col min="11" max="11" width="11.25390625" style="289" customWidth="1"/>
    <col min="12" max="13" width="0" style="289" hidden="1" customWidth="1"/>
    <col min="14" max="16384" width="8.875" style="289" customWidth="1"/>
  </cols>
  <sheetData>
    <row r="1" spans="1:5" ht="12.75">
      <c r="A1" s="591" t="s">
        <v>324</v>
      </c>
      <c r="B1" s="591"/>
      <c r="C1" s="591"/>
      <c r="D1" s="340"/>
      <c r="E1" s="340"/>
    </row>
    <row r="2" spans="1:5" ht="12.75">
      <c r="A2" s="592" t="s">
        <v>872</v>
      </c>
      <c r="B2" s="592"/>
      <c r="C2" s="592"/>
      <c r="D2" s="343"/>
      <c r="E2" s="343"/>
    </row>
    <row r="3" spans="1:5" ht="12.75">
      <c r="A3" s="592" t="s">
        <v>873</v>
      </c>
      <c r="B3" s="592"/>
      <c r="C3" s="592"/>
      <c r="D3" s="592"/>
      <c r="E3" s="592"/>
    </row>
    <row r="4" spans="1:5" ht="12.75">
      <c r="A4" s="337"/>
      <c r="B4" s="337"/>
      <c r="C4" s="332"/>
      <c r="D4" s="332"/>
      <c r="E4" s="332"/>
    </row>
    <row r="5" spans="1:5" ht="12.75">
      <c r="A5" s="337"/>
      <c r="B5" s="337"/>
      <c r="C5" s="332"/>
      <c r="D5" s="332"/>
      <c r="E5" s="332"/>
    </row>
    <row r="6" spans="1:11" ht="15.75">
      <c r="A6" s="589" t="s">
        <v>325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</row>
    <row r="7" spans="1:5" ht="24" customHeight="1">
      <c r="A7" s="439" t="s">
        <v>811</v>
      </c>
      <c r="B7" s="439" t="s">
        <v>812</v>
      </c>
      <c r="C7" s="332"/>
      <c r="D7" s="332"/>
      <c r="E7" s="332"/>
    </row>
    <row r="8" spans="1:11" ht="39.75" customHeight="1">
      <c r="A8" s="593" t="s">
        <v>813</v>
      </c>
      <c r="B8" s="593" t="s">
        <v>808</v>
      </c>
      <c r="C8" s="595" t="s">
        <v>326</v>
      </c>
      <c r="D8" s="596"/>
      <c r="E8" s="593" t="s">
        <v>327</v>
      </c>
      <c r="F8" s="595" t="s">
        <v>696</v>
      </c>
      <c r="G8" s="596"/>
      <c r="H8" s="593" t="s">
        <v>328</v>
      </c>
      <c r="I8" s="593" t="s">
        <v>329</v>
      </c>
      <c r="J8" s="593" t="s">
        <v>800</v>
      </c>
      <c r="K8" s="593" t="s">
        <v>801</v>
      </c>
    </row>
    <row r="9" spans="1:11" ht="65.25" customHeight="1">
      <c r="A9" s="594"/>
      <c r="B9" s="594"/>
      <c r="C9" s="461" t="s">
        <v>330</v>
      </c>
      <c r="D9" s="461" t="s">
        <v>331</v>
      </c>
      <c r="E9" s="594"/>
      <c r="F9" s="461" t="s">
        <v>332</v>
      </c>
      <c r="G9" s="461" t="s">
        <v>333</v>
      </c>
      <c r="H9" s="594"/>
      <c r="I9" s="594"/>
      <c r="J9" s="594"/>
      <c r="K9" s="594"/>
    </row>
    <row r="10" spans="1:11" ht="13.5" customHeight="1">
      <c r="A10" s="462">
        <v>1</v>
      </c>
      <c r="B10" s="462">
        <v>2</v>
      </c>
      <c r="C10" s="462">
        <v>3</v>
      </c>
      <c r="D10" s="462">
        <v>4</v>
      </c>
      <c r="E10" s="462">
        <v>5</v>
      </c>
      <c r="F10" s="462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</row>
    <row r="11" spans="1:13" ht="21" customHeight="1">
      <c r="A11" s="457">
        <f>B11+C11+D11</f>
        <v>35</v>
      </c>
      <c r="B11" s="338">
        <f>'[5]табл 7 к ф.1'!$B$10+1+3</f>
        <v>4</v>
      </c>
      <c r="C11" s="333">
        <f>'[5]табл 7 к ф.1'!$C$10+14+1</f>
        <v>16</v>
      </c>
      <c r="D11" s="333">
        <f>'[5]табл 7 к ф.1'!$D$10+14+0</f>
        <v>15</v>
      </c>
      <c r="E11" s="333">
        <f>'[5]табл 7 к ф.1'!$E$10+15+1</f>
        <v>18</v>
      </c>
      <c r="F11" s="339">
        <f>'[5]табл 7 к ф.1'!$F$10+0+0</f>
        <v>0</v>
      </c>
      <c r="G11" s="339">
        <f>'[5]табл 7 к ф.1'!$G$10+10+1</f>
        <v>12</v>
      </c>
      <c r="H11" s="339">
        <f>'[5]табл 7 к ф.1'!$H$10+1+0</f>
        <v>2</v>
      </c>
      <c r="I11" s="339">
        <f>'[5]табл 7 к ф.1'!$I$10+4+0</f>
        <v>4</v>
      </c>
      <c r="J11" s="339">
        <f>'[5]табл 7 к ф.1'!$J$10+4+1</f>
        <v>6</v>
      </c>
      <c r="K11" s="339">
        <f>'[5]табл 7 к ф.1'!$K$10+0+1</f>
        <v>1</v>
      </c>
      <c r="L11" s="289" t="b">
        <f>A11=B11+C11+D11</f>
        <v>1</v>
      </c>
      <c r="M11" s="289" t="b">
        <f>G11=H11+I11+J11</f>
        <v>1</v>
      </c>
    </row>
    <row r="12" spans="1:2" ht="12.75">
      <c r="A12" s="440"/>
      <c r="B12" s="440"/>
    </row>
    <row r="15" s="4" customFormat="1" ht="15.75">
      <c r="A15" s="4" t="s">
        <v>876</v>
      </c>
    </row>
    <row r="16" s="4" customFormat="1" ht="15.75">
      <c r="A16" s="4" t="s">
        <v>880</v>
      </c>
    </row>
    <row r="17" s="4" customFormat="1" ht="15.75"/>
    <row r="18" s="4" customFormat="1" ht="15.75"/>
    <row r="19" s="4" customFormat="1" ht="15.75"/>
    <row r="20" spans="1:7" s="4" customFormat="1" ht="15.75">
      <c r="A20" s="16" t="s">
        <v>877</v>
      </c>
      <c r="B20" s="16"/>
      <c r="C20" s="16"/>
      <c r="F20" s="16"/>
      <c r="G20" s="16"/>
    </row>
    <row r="21" s="4" customFormat="1" ht="15.75"/>
    <row r="22" s="4" customFormat="1" ht="15.75">
      <c r="A22" s="4" t="s">
        <v>562</v>
      </c>
    </row>
  </sheetData>
  <sheetProtection/>
  <mergeCells count="13">
    <mergeCell ref="A1:C1"/>
    <mergeCell ref="A2:C2"/>
    <mergeCell ref="A3:E3"/>
    <mergeCell ref="A6:K6"/>
    <mergeCell ref="A8:A9"/>
    <mergeCell ref="B8:B9"/>
    <mergeCell ref="C8:D8"/>
    <mergeCell ref="E8:E9"/>
    <mergeCell ref="F8:G8"/>
    <mergeCell ref="H8:H9"/>
    <mergeCell ref="I8:I9"/>
    <mergeCell ref="J8:J9"/>
    <mergeCell ref="K8:K9"/>
  </mergeCells>
  <printOptions/>
  <pageMargins left="0.7480314960629921" right="0.7480314960629921" top="0.7874015748031497" bottom="0.984251968503937" header="0.5905511811023623" footer="0.5118110236220472"/>
  <pageSetup firstPageNumber="19" useFirstPageNumber="1"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66"/>
  <sheetViews>
    <sheetView showZeros="0" zoomScalePageLayoutView="0" workbookViewId="0" topLeftCell="A13">
      <selection activeCell="D26" sqref="D26"/>
    </sheetView>
  </sheetViews>
  <sheetFormatPr defaultColWidth="9.00390625" defaultRowHeight="12.75"/>
  <cols>
    <col min="1" max="1" width="4.75390625" style="69" customWidth="1"/>
    <col min="2" max="2" width="30.875" style="86" customWidth="1"/>
    <col min="3" max="3" width="15.25390625" style="69" customWidth="1"/>
    <col min="4" max="5" width="9.125" style="69" customWidth="1"/>
    <col min="6" max="6" width="9.00390625" style="69" customWidth="1"/>
    <col min="7" max="7" width="9.125" style="69" customWidth="1"/>
    <col min="8" max="8" width="9.00390625" style="69" customWidth="1"/>
    <col min="9" max="13" width="9.125" style="69" customWidth="1"/>
    <col min="14" max="14" width="0" style="69" hidden="1" customWidth="1"/>
    <col min="15" max="16384" width="9.125" style="69" customWidth="1"/>
  </cols>
  <sheetData>
    <row r="1" spans="1:9" ht="13.5" customHeight="1">
      <c r="A1" s="603" t="s">
        <v>14</v>
      </c>
      <c r="B1" s="603"/>
      <c r="C1" s="340"/>
      <c r="D1" s="340"/>
      <c r="E1" s="340"/>
      <c r="F1" s="340"/>
      <c r="G1" s="340"/>
      <c r="H1" s="340"/>
      <c r="I1" s="340"/>
    </row>
    <row r="2" spans="1:9" s="70" customFormat="1" ht="12.75">
      <c r="A2" s="592" t="s">
        <v>872</v>
      </c>
      <c r="B2" s="592"/>
      <c r="C2" s="592"/>
      <c r="D2" s="592"/>
      <c r="E2" s="592"/>
      <c r="F2" s="592"/>
      <c r="G2" s="592"/>
      <c r="H2" s="592"/>
      <c r="I2" s="397"/>
    </row>
    <row r="3" spans="1:9" s="70" customFormat="1" ht="12.75">
      <c r="A3" s="592" t="s">
        <v>873</v>
      </c>
      <c r="B3" s="592"/>
      <c r="C3" s="592"/>
      <c r="D3" s="592"/>
      <c r="E3" s="592"/>
      <c r="F3" s="592"/>
      <c r="G3" s="592"/>
      <c r="H3" s="592"/>
      <c r="I3" s="592"/>
    </row>
    <row r="4" spans="1:13" s="70" customFormat="1" ht="36.75" customHeight="1">
      <c r="A4" s="604" t="s">
        <v>759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</row>
    <row r="5" spans="1:13" s="71" customFormat="1" ht="65.25" customHeight="1">
      <c r="A5" s="613" t="s">
        <v>595</v>
      </c>
      <c r="B5" s="613" t="s">
        <v>760</v>
      </c>
      <c r="C5" s="614" t="s">
        <v>581</v>
      </c>
      <c r="D5" s="611" t="s">
        <v>761</v>
      </c>
      <c r="E5" s="612"/>
      <c r="F5" s="611" t="s">
        <v>762</v>
      </c>
      <c r="G5" s="612"/>
      <c r="H5" s="606" t="s">
        <v>763</v>
      </c>
      <c r="I5" s="606"/>
      <c r="J5" s="606" t="s">
        <v>764</v>
      </c>
      <c r="K5" s="606"/>
      <c r="L5" s="606" t="s">
        <v>765</v>
      </c>
      <c r="M5" s="606"/>
    </row>
    <row r="6" spans="1:13" s="71" customFormat="1" ht="77.25" customHeight="1">
      <c r="A6" s="613"/>
      <c r="B6" s="613"/>
      <c r="C6" s="615"/>
      <c r="D6" s="348" t="s">
        <v>766</v>
      </c>
      <c r="E6" s="348" t="s">
        <v>767</v>
      </c>
      <c r="F6" s="348" t="s">
        <v>768</v>
      </c>
      <c r="G6" s="348" t="s">
        <v>769</v>
      </c>
      <c r="H6" s="349" t="s">
        <v>768</v>
      </c>
      <c r="I6" s="349" t="s">
        <v>769</v>
      </c>
      <c r="J6" s="349" t="s">
        <v>768</v>
      </c>
      <c r="K6" s="349" t="s">
        <v>769</v>
      </c>
      <c r="L6" s="349" t="s">
        <v>768</v>
      </c>
      <c r="M6" s="349" t="s">
        <v>769</v>
      </c>
    </row>
    <row r="7" spans="1:13" s="72" customFormat="1" ht="12.75">
      <c r="A7" s="350"/>
      <c r="B7" s="351" t="s">
        <v>545</v>
      </c>
      <c r="C7" s="352">
        <v>1</v>
      </c>
      <c r="D7" s="352">
        <v>2</v>
      </c>
      <c r="E7" s="352">
        <v>3</v>
      </c>
      <c r="F7" s="352">
        <v>4</v>
      </c>
      <c r="G7" s="352">
        <v>5</v>
      </c>
      <c r="H7" s="352">
        <v>6</v>
      </c>
      <c r="I7" s="350">
        <v>7</v>
      </c>
      <c r="J7" s="350">
        <v>8</v>
      </c>
      <c r="K7" s="350">
        <v>9</v>
      </c>
      <c r="L7" s="350">
        <v>10</v>
      </c>
      <c r="M7" s="350">
        <v>11</v>
      </c>
    </row>
    <row r="8" spans="1:13" s="71" customFormat="1" ht="69" customHeight="1">
      <c r="A8" s="73" t="s">
        <v>611</v>
      </c>
      <c r="B8" s="74" t="s">
        <v>612</v>
      </c>
      <c r="C8" s="75">
        <f>C9+C10</f>
        <v>23</v>
      </c>
      <c r="D8" s="75">
        <f>D9+D10</f>
        <v>3</v>
      </c>
      <c r="E8" s="75">
        <f>IF((G8+I8+K8+M8)=SUM(E9:E10),SUM(E9:E10),"`ОШ!`")</f>
        <v>6</v>
      </c>
      <c r="F8" s="75">
        <f aca="true" t="shared" si="0" ref="F8:M8">F9+F10</f>
        <v>6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6</v>
      </c>
    </row>
    <row r="9" spans="1:13" s="70" customFormat="1" ht="17.25" customHeight="1">
      <c r="A9" s="597" t="s">
        <v>706</v>
      </c>
      <c r="B9" s="598"/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</row>
    <row r="10" spans="1:13" s="70" customFormat="1" ht="18" customHeight="1">
      <c r="A10" s="597" t="s">
        <v>705</v>
      </c>
      <c r="B10" s="598"/>
      <c r="C10" s="76">
        <v>23</v>
      </c>
      <c r="D10" s="76">
        <v>3</v>
      </c>
      <c r="E10" s="76">
        <v>6</v>
      </c>
      <c r="F10" s="76">
        <v>6</v>
      </c>
      <c r="G10" s="76">
        <v>0</v>
      </c>
      <c r="H10" s="76">
        <v>0</v>
      </c>
      <c r="I10" s="77">
        <v>0</v>
      </c>
      <c r="J10" s="77">
        <v>0</v>
      </c>
      <c r="K10" s="77">
        <v>0</v>
      </c>
      <c r="L10" s="77">
        <v>0</v>
      </c>
      <c r="M10" s="77">
        <v>6</v>
      </c>
    </row>
    <row r="11" spans="1:13" s="70" customFormat="1" ht="37.5" customHeight="1">
      <c r="A11" s="597" t="s">
        <v>339</v>
      </c>
      <c r="B11" s="598"/>
      <c r="C11" s="76">
        <v>17</v>
      </c>
      <c r="D11" s="76">
        <v>0</v>
      </c>
      <c r="E11" s="76">
        <v>2</v>
      </c>
      <c r="F11" s="76">
        <v>3</v>
      </c>
      <c r="G11" s="76">
        <v>0</v>
      </c>
      <c r="H11" s="76">
        <v>0</v>
      </c>
      <c r="I11" s="77">
        <v>0</v>
      </c>
      <c r="J11" s="77">
        <v>0</v>
      </c>
      <c r="K11" s="77">
        <v>0</v>
      </c>
      <c r="L11" s="77">
        <v>0</v>
      </c>
      <c r="M11" s="77">
        <v>2</v>
      </c>
    </row>
    <row r="12" spans="1:13" s="70" customFormat="1" ht="57.75" customHeight="1">
      <c r="A12" s="73" t="s">
        <v>627</v>
      </c>
      <c r="B12" s="406" t="s">
        <v>335</v>
      </c>
      <c r="C12" s="75">
        <f>C13+C14</f>
        <v>2</v>
      </c>
      <c r="D12" s="75">
        <f>D13+D14</f>
        <v>3</v>
      </c>
      <c r="E12" s="75">
        <f>IF((G12+I12+K12+M12)=SUM(E13:E14),SUM(E13:E14),"`ОШ!`")</f>
        <v>0</v>
      </c>
      <c r="F12" s="75">
        <f aca="true" t="shared" si="1" ref="F12:M12">F13+F14</f>
        <v>2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2</v>
      </c>
      <c r="K12" s="75">
        <f t="shared" si="1"/>
        <v>0</v>
      </c>
      <c r="L12" s="75">
        <f t="shared" si="1"/>
        <v>0</v>
      </c>
      <c r="M12" s="75">
        <f t="shared" si="1"/>
        <v>0</v>
      </c>
    </row>
    <row r="13" spans="1:13" s="70" customFormat="1" ht="17.25" customHeight="1">
      <c r="A13" s="597" t="s">
        <v>706</v>
      </c>
      <c r="B13" s="598"/>
      <c r="C13" s="76">
        <v>1</v>
      </c>
      <c r="D13" s="76">
        <v>1</v>
      </c>
      <c r="E13" s="76">
        <v>0</v>
      </c>
      <c r="F13" s="76">
        <v>1</v>
      </c>
      <c r="G13" s="76">
        <v>0</v>
      </c>
      <c r="H13" s="76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1:13" s="70" customFormat="1" ht="17.25" customHeight="1">
      <c r="A14" s="597" t="s">
        <v>705</v>
      </c>
      <c r="B14" s="598"/>
      <c r="C14" s="76">
        <v>1</v>
      </c>
      <c r="D14" s="76">
        <v>2</v>
      </c>
      <c r="E14" s="76">
        <v>0</v>
      </c>
      <c r="F14" s="76">
        <v>1</v>
      </c>
      <c r="G14" s="76">
        <v>0</v>
      </c>
      <c r="H14" s="76">
        <v>0</v>
      </c>
      <c r="I14" s="77">
        <v>0</v>
      </c>
      <c r="J14" s="77">
        <v>2</v>
      </c>
      <c r="K14" s="77">
        <v>0</v>
      </c>
      <c r="L14" s="77">
        <v>0</v>
      </c>
      <c r="M14" s="77">
        <v>0</v>
      </c>
    </row>
    <row r="15" spans="1:13" s="70" customFormat="1" ht="40.5" customHeight="1">
      <c r="A15" s="597" t="s">
        <v>339</v>
      </c>
      <c r="B15" s="598"/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7">
        <v>0</v>
      </c>
      <c r="J15" s="77">
        <v>1</v>
      </c>
      <c r="K15" s="77">
        <v>0</v>
      </c>
      <c r="L15" s="77">
        <v>0</v>
      </c>
      <c r="M15" s="77">
        <v>0</v>
      </c>
    </row>
    <row r="16" spans="1:13" s="70" customFormat="1" ht="55.5" customHeight="1">
      <c r="A16" s="73" t="s">
        <v>641</v>
      </c>
      <c r="B16" s="406" t="s">
        <v>336</v>
      </c>
      <c r="C16" s="75">
        <f>C17+C18</f>
        <v>0</v>
      </c>
      <c r="D16" s="75">
        <f>D17+D18</f>
        <v>0</v>
      </c>
      <c r="E16" s="75">
        <f>IF((G16+I16+K16+M16)=SUM(E17:E18),SUM(E17:E18),"`ОШ!`")</f>
        <v>0</v>
      </c>
      <c r="F16" s="75">
        <f aca="true" t="shared" si="2" ref="F16:M16">F17+F18</f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  <c r="J16" s="75">
        <f t="shared" si="2"/>
        <v>0</v>
      </c>
      <c r="K16" s="75">
        <f t="shared" si="2"/>
        <v>0</v>
      </c>
      <c r="L16" s="75">
        <f t="shared" si="2"/>
        <v>0</v>
      </c>
      <c r="M16" s="75">
        <f t="shared" si="2"/>
        <v>0</v>
      </c>
    </row>
    <row r="17" spans="1:13" s="70" customFormat="1" ht="12.75">
      <c r="A17" s="597" t="s">
        <v>706</v>
      </c>
      <c r="B17" s="598"/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1:13" s="70" customFormat="1" ht="12.75">
      <c r="A18" s="597" t="s">
        <v>705</v>
      </c>
      <c r="B18" s="598"/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1:13" s="70" customFormat="1" ht="40.5" customHeight="1">
      <c r="A19" s="597" t="s">
        <v>339</v>
      </c>
      <c r="B19" s="598"/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1:13" s="70" customFormat="1" ht="59.25" customHeight="1">
      <c r="A20" s="73" t="s">
        <v>650</v>
      </c>
      <c r="B20" s="74" t="s">
        <v>642</v>
      </c>
      <c r="C20" s="75">
        <f>C21+C22</f>
        <v>2</v>
      </c>
      <c r="D20" s="75">
        <f>D21+D22</f>
        <v>0</v>
      </c>
      <c r="E20" s="75">
        <f>IF((G20+I20+K20+M20)=SUM(E21:E22),SUM(E21:E22),"`ОШ!`")</f>
        <v>1</v>
      </c>
      <c r="F20" s="75">
        <f aca="true" t="shared" si="3" ref="F20:M20">F21+F22</f>
        <v>0</v>
      </c>
      <c r="G20" s="75">
        <f t="shared" si="3"/>
        <v>0</v>
      </c>
      <c r="H20" s="75">
        <f t="shared" si="3"/>
        <v>0</v>
      </c>
      <c r="I20" s="75">
        <f t="shared" si="3"/>
        <v>0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1</v>
      </c>
    </row>
    <row r="21" spans="1:13" s="70" customFormat="1" ht="17.25" customHeight="1">
      <c r="A21" s="597" t="s">
        <v>706</v>
      </c>
      <c r="B21" s="598"/>
      <c r="C21" s="76">
        <v>1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1:13" s="70" customFormat="1" ht="18" customHeight="1">
      <c r="A22" s="597" t="s">
        <v>705</v>
      </c>
      <c r="B22" s="598"/>
      <c r="C22" s="76">
        <v>1</v>
      </c>
      <c r="D22" s="76">
        <v>0</v>
      </c>
      <c r="E22" s="76">
        <v>1</v>
      </c>
      <c r="F22" s="76">
        <v>0</v>
      </c>
      <c r="G22" s="76">
        <v>0</v>
      </c>
      <c r="H22" s="76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</row>
    <row r="23" spans="1:13" s="70" customFormat="1" ht="43.5" customHeight="1">
      <c r="A23" s="597" t="s">
        <v>339</v>
      </c>
      <c r="B23" s="598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1:13" s="70" customFormat="1" ht="124.5" customHeight="1">
      <c r="A24" s="73" t="s">
        <v>658</v>
      </c>
      <c r="B24" s="407" t="s">
        <v>400</v>
      </c>
      <c r="C24" s="75">
        <f>C25+C26</f>
        <v>24</v>
      </c>
      <c r="D24" s="75">
        <f>D25+D26</f>
        <v>2</v>
      </c>
      <c r="E24" s="75">
        <f>IF((G24+I24+K24+M24)=SUM(E25:E26),SUM(E25:E26),"`ОШ!`")</f>
        <v>2</v>
      </c>
      <c r="F24" s="75">
        <f aca="true" t="shared" si="4" ref="F24:M24">F25+F26</f>
        <v>1</v>
      </c>
      <c r="G24" s="75">
        <f t="shared" si="4"/>
        <v>2</v>
      </c>
      <c r="H24" s="75">
        <f t="shared" si="4"/>
        <v>0</v>
      </c>
      <c r="I24" s="75">
        <f t="shared" si="4"/>
        <v>0</v>
      </c>
      <c r="J24" s="75">
        <f t="shared" si="4"/>
        <v>1</v>
      </c>
      <c r="K24" s="75">
        <f t="shared" si="4"/>
        <v>0</v>
      </c>
      <c r="L24" s="75">
        <f t="shared" si="4"/>
        <v>0</v>
      </c>
      <c r="M24" s="75">
        <f t="shared" si="4"/>
        <v>0</v>
      </c>
    </row>
    <row r="25" spans="1:13" s="70" customFormat="1" ht="17.25" customHeight="1">
      <c r="A25" s="597" t="s">
        <v>706</v>
      </c>
      <c r="B25" s="598"/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</row>
    <row r="26" spans="1:13" s="70" customFormat="1" ht="15" customHeight="1">
      <c r="A26" s="597" t="s">
        <v>705</v>
      </c>
      <c r="B26" s="598"/>
      <c r="C26" s="76">
        <v>24</v>
      </c>
      <c r="D26" s="76">
        <v>2</v>
      </c>
      <c r="E26" s="76">
        <v>2</v>
      </c>
      <c r="F26" s="76">
        <v>1</v>
      </c>
      <c r="G26" s="76">
        <v>2</v>
      </c>
      <c r="H26" s="76">
        <v>0</v>
      </c>
      <c r="I26" s="77">
        <v>0</v>
      </c>
      <c r="J26" s="77">
        <v>1</v>
      </c>
      <c r="K26" s="77">
        <v>0</v>
      </c>
      <c r="L26" s="77">
        <v>0</v>
      </c>
      <c r="M26" s="77">
        <v>0</v>
      </c>
    </row>
    <row r="27" spans="1:13" s="70" customFormat="1" ht="86.25" customHeight="1">
      <c r="A27" s="73" t="s">
        <v>666</v>
      </c>
      <c r="B27" s="74" t="s">
        <v>0</v>
      </c>
      <c r="C27" s="75">
        <f>C28+C29</f>
        <v>7</v>
      </c>
      <c r="D27" s="75">
        <f>D28+D29</f>
        <v>0</v>
      </c>
      <c r="E27" s="75">
        <f>IF((G27+I27+K27+M27)=SUM(E28:E29),SUM(E28:E29),"`ОШ!`")</f>
        <v>4</v>
      </c>
      <c r="F27" s="75">
        <f aca="true" t="shared" si="5" ref="F27:M27">F28+F29</f>
        <v>0</v>
      </c>
      <c r="G27" s="75">
        <f t="shared" si="5"/>
        <v>1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3</v>
      </c>
    </row>
    <row r="28" spans="1:13" s="70" customFormat="1" ht="17.25" customHeight="1">
      <c r="A28" s="597" t="s">
        <v>706</v>
      </c>
      <c r="B28" s="598"/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s="70" customFormat="1" ht="17.25" customHeight="1">
      <c r="A29" s="597" t="s">
        <v>705</v>
      </c>
      <c r="B29" s="598"/>
      <c r="C29" s="76">
        <v>7</v>
      </c>
      <c r="D29" s="76">
        <v>0</v>
      </c>
      <c r="E29" s="76">
        <v>4</v>
      </c>
      <c r="F29" s="76">
        <v>0</v>
      </c>
      <c r="G29" s="76">
        <v>1</v>
      </c>
      <c r="H29" s="76">
        <v>0</v>
      </c>
      <c r="I29" s="77">
        <v>0</v>
      </c>
      <c r="J29" s="77">
        <v>0</v>
      </c>
      <c r="K29" s="77">
        <v>0</v>
      </c>
      <c r="L29" s="77">
        <v>0</v>
      </c>
      <c r="M29" s="77">
        <v>3</v>
      </c>
    </row>
    <row r="30" spans="1:13" s="70" customFormat="1" ht="42" customHeight="1">
      <c r="A30" s="597" t="s">
        <v>339</v>
      </c>
      <c r="B30" s="598"/>
      <c r="C30" s="76">
        <v>1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 s="70" customFormat="1" ht="56.25" customHeight="1">
      <c r="A31" s="73" t="s">
        <v>674</v>
      </c>
      <c r="B31" s="407" t="s">
        <v>401</v>
      </c>
      <c r="C31" s="75">
        <f>C32+C33</f>
        <v>32</v>
      </c>
      <c r="D31" s="75">
        <f>D32+D33</f>
        <v>1</v>
      </c>
      <c r="E31" s="75">
        <f>IF((G31+I31+K31+M31)=SUM(E32:E33),SUM(E32:E33),"`ОШ!`")</f>
        <v>1</v>
      </c>
      <c r="F31" s="75">
        <f aca="true" t="shared" si="6" ref="F31:M31">F32+F33</f>
        <v>1</v>
      </c>
      <c r="G31" s="75">
        <f t="shared" si="6"/>
        <v>0</v>
      </c>
      <c r="H31" s="75">
        <f t="shared" si="6"/>
        <v>0</v>
      </c>
      <c r="I31" s="75">
        <f t="shared" si="6"/>
        <v>0</v>
      </c>
      <c r="J31" s="75">
        <f t="shared" si="6"/>
        <v>0</v>
      </c>
      <c r="K31" s="75">
        <f t="shared" si="6"/>
        <v>0</v>
      </c>
      <c r="L31" s="75">
        <f t="shared" si="6"/>
        <v>0</v>
      </c>
      <c r="M31" s="75">
        <f t="shared" si="6"/>
        <v>1</v>
      </c>
    </row>
    <row r="32" spans="1:13" s="70" customFormat="1" ht="17.25" customHeight="1">
      <c r="A32" s="597" t="s">
        <v>706</v>
      </c>
      <c r="B32" s="598"/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</row>
    <row r="33" spans="1:13" s="70" customFormat="1" ht="18" customHeight="1">
      <c r="A33" s="597" t="s">
        <v>705</v>
      </c>
      <c r="B33" s="598"/>
      <c r="C33" s="76">
        <v>32</v>
      </c>
      <c r="D33" s="76">
        <v>1</v>
      </c>
      <c r="E33" s="76">
        <v>1</v>
      </c>
      <c r="F33" s="76">
        <v>1</v>
      </c>
      <c r="G33" s="76">
        <v>0</v>
      </c>
      <c r="H33" s="76">
        <v>0</v>
      </c>
      <c r="I33" s="77">
        <v>0</v>
      </c>
      <c r="J33" s="77">
        <v>0</v>
      </c>
      <c r="K33" s="77">
        <v>0</v>
      </c>
      <c r="L33" s="77">
        <v>0</v>
      </c>
      <c r="M33" s="77">
        <v>1</v>
      </c>
    </row>
    <row r="34" spans="1:13" s="70" customFormat="1" ht="41.25" customHeight="1">
      <c r="A34" s="597" t="s">
        <v>339</v>
      </c>
      <c r="B34" s="598"/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</row>
    <row r="35" spans="1:13" s="79" customFormat="1" ht="32.25" customHeight="1">
      <c r="A35" s="599" t="s">
        <v>337</v>
      </c>
      <c r="B35" s="600"/>
      <c r="C35" s="472">
        <v>3</v>
      </c>
      <c r="D35" s="472">
        <v>0</v>
      </c>
      <c r="E35" s="472">
        <v>1</v>
      </c>
      <c r="F35" s="472">
        <v>0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0</v>
      </c>
      <c r="M35" s="472">
        <v>1</v>
      </c>
    </row>
    <row r="36" spans="1:13" s="79" customFormat="1" ht="77.25" customHeight="1">
      <c r="A36" s="73" t="s">
        <v>676</v>
      </c>
      <c r="B36" s="80" t="s">
        <v>1</v>
      </c>
      <c r="C36" s="75">
        <f>C37+C38</f>
        <v>3</v>
      </c>
      <c r="D36" s="75">
        <f>D37+D38</f>
        <v>0</v>
      </c>
      <c r="E36" s="75">
        <f>IF((G36+I36+K36+M36)=SUM(E37:E38),SUM(E37:E38),"`ОШ!`")</f>
        <v>0</v>
      </c>
      <c r="F36" s="75">
        <f aca="true" t="shared" si="7" ref="F36:M36">F37+F38</f>
        <v>0</v>
      </c>
      <c r="G36" s="75">
        <f t="shared" si="7"/>
        <v>0</v>
      </c>
      <c r="H36" s="75">
        <f t="shared" si="7"/>
        <v>0</v>
      </c>
      <c r="I36" s="75">
        <f t="shared" si="7"/>
        <v>0</v>
      </c>
      <c r="J36" s="75">
        <f t="shared" si="7"/>
        <v>0</v>
      </c>
      <c r="K36" s="75">
        <f t="shared" si="7"/>
        <v>0</v>
      </c>
      <c r="L36" s="75">
        <f t="shared" si="7"/>
        <v>0</v>
      </c>
      <c r="M36" s="75">
        <f t="shared" si="7"/>
        <v>0</v>
      </c>
    </row>
    <row r="37" spans="1:13" s="79" customFormat="1" ht="16.5" customHeight="1">
      <c r="A37" s="597" t="s">
        <v>706</v>
      </c>
      <c r="B37" s="598"/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1:13" s="79" customFormat="1" ht="17.25" customHeight="1">
      <c r="A38" s="597" t="s">
        <v>705</v>
      </c>
      <c r="B38" s="598"/>
      <c r="C38" s="78">
        <v>3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</row>
    <row r="39" spans="1:13" ht="48" customHeight="1">
      <c r="A39" s="73" t="s">
        <v>677</v>
      </c>
      <c r="B39" s="409" t="s">
        <v>295</v>
      </c>
      <c r="C39" s="81"/>
      <c r="D39" s="81"/>
      <c r="E39" s="81">
        <f>G39+I39+K39+M39</f>
        <v>0</v>
      </c>
      <c r="F39" s="81"/>
      <c r="G39" s="81"/>
      <c r="H39" s="81"/>
      <c r="I39" s="81"/>
      <c r="J39" s="81"/>
      <c r="K39" s="81"/>
      <c r="L39" s="81"/>
      <c r="M39" s="81"/>
    </row>
    <row r="40" spans="1:13" ht="74.25" customHeight="1">
      <c r="A40" s="73" t="s">
        <v>678</v>
      </c>
      <c r="B40" s="74" t="s">
        <v>2</v>
      </c>
      <c r="C40" s="75">
        <f>C41+C42</f>
        <v>0</v>
      </c>
      <c r="D40" s="75">
        <f>D41+D42</f>
        <v>0</v>
      </c>
      <c r="E40" s="75">
        <f>IF((G40+I40+K40+M40)=SUM(E41:E42),SUM(E41:E42),"`ОШ!`")</f>
        <v>0</v>
      </c>
      <c r="F40" s="75">
        <f aca="true" t="shared" si="8" ref="F40:M40">F41+F42</f>
        <v>0</v>
      </c>
      <c r="G40" s="75">
        <f t="shared" si="8"/>
        <v>0</v>
      </c>
      <c r="H40" s="75">
        <f t="shared" si="8"/>
        <v>0</v>
      </c>
      <c r="I40" s="75">
        <f t="shared" si="8"/>
        <v>0</v>
      </c>
      <c r="J40" s="75">
        <f t="shared" si="8"/>
        <v>0</v>
      </c>
      <c r="K40" s="75">
        <f t="shared" si="8"/>
        <v>0</v>
      </c>
      <c r="L40" s="75">
        <f t="shared" si="8"/>
        <v>0</v>
      </c>
      <c r="M40" s="75">
        <f t="shared" si="8"/>
        <v>0</v>
      </c>
    </row>
    <row r="41" spans="1:13" s="70" customFormat="1" ht="17.25" customHeight="1">
      <c r="A41" s="597" t="s">
        <v>706</v>
      </c>
      <c r="B41" s="598"/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</row>
    <row r="42" spans="1:13" ht="16.5" customHeight="1">
      <c r="A42" s="597" t="s">
        <v>705</v>
      </c>
      <c r="B42" s="598"/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66" customHeight="1">
      <c r="A43" s="73" t="s">
        <v>679</v>
      </c>
      <c r="B43" s="74" t="s">
        <v>3</v>
      </c>
      <c r="C43" s="75">
        <f>C44+C45</f>
        <v>0</v>
      </c>
      <c r="D43" s="75">
        <f>D44+D45</f>
        <v>0</v>
      </c>
      <c r="E43" s="75">
        <f>IF((G43+I43+K43+M43)=SUM(E44:E45),SUM(E44:E45),"`ОШ!`")</f>
        <v>0</v>
      </c>
      <c r="F43" s="75">
        <f aca="true" t="shared" si="9" ref="F43:M43">F44+F45</f>
        <v>0</v>
      </c>
      <c r="G43" s="75">
        <f t="shared" si="9"/>
        <v>0</v>
      </c>
      <c r="H43" s="75">
        <f t="shared" si="9"/>
        <v>0</v>
      </c>
      <c r="I43" s="75">
        <f t="shared" si="9"/>
        <v>0</v>
      </c>
      <c r="J43" s="75">
        <f t="shared" si="9"/>
        <v>0</v>
      </c>
      <c r="K43" s="75">
        <f t="shared" si="9"/>
        <v>0</v>
      </c>
      <c r="L43" s="75">
        <f t="shared" si="9"/>
        <v>0</v>
      </c>
      <c r="M43" s="75">
        <f t="shared" si="9"/>
        <v>0</v>
      </c>
    </row>
    <row r="44" spans="1:13" s="70" customFormat="1" ht="17.25" customHeight="1">
      <c r="A44" s="597" t="s">
        <v>706</v>
      </c>
      <c r="B44" s="598"/>
      <c r="C44" s="76"/>
      <c r="D44" s="76"/>
      <c r="E44" s="76"/>
      <c r="F44" s="76"/>
      <c r="G44" s="76"/>
      <c r="H44" s="76"/>
      <c r="I44" s="77"/>
      <c r="J44" s="77"/>
      <c r="K44" s="77"/>
      <c r="L44" s="77"/>
      <c r="M44" s="77"/>
    </row>
    <row r="45" spans="1:13" ht="17.25" customHeight="1">
      <c r="A45" s="597" t="s">
        <v>705</v>
      </c>
      <c r="B45" s="598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s="70" customFormat="1" ht="42.75" customHeight="1">
      <c r="A46" s="597" t="s">
        <v>339</v>
      </c>
      <c r="B46" s="598"/>
      <c r="C46" s="83"/>
      <c r="D46" s="83"/>
      <c r="E46" s="83"/>
      <c r="F46" s="83"/>
      <c r="G46" s="83"/>
      <c r="H46" s="83"/>
      <c r="I46" s="77"/>
      <c r="J46" s="77"/>
      <c r="K46" s="77"/>
      <c r="L46" s="77"/>
      <c r="M46" s="77"/>
    </row>
    <row r="47" spans="1:13" s="70" customFormat="1" ht="33" customHeight="1">
      <c r="A47" s="609" t="s">
        <v>337</v>
      </c>
      <c r="B47" s="610"/>
      <c r="C47" s="473">
        <v>0</v>
      </c>
      <c r="D47" s="473">
        <v>0</v>
      </c>
      <c r="E47" s="473">
        <v>0</v>
      </c>
      <c r="F47" s="473">
        <v>0</v>
      </c>
      <c r="G47" s="473">
        <v>0</v>
      </c>
      <c r="H47" s="473">
        <v>0</v>
      </c>
      <c r="I47" s="474">
        <v>0</v>
      </c>
      <c r="J47" s="474">
        <v>0</v>
      </c>
      <c r="K47" s="474">
        <v>0</v>
      </c>
      <c r="L47" s="474">
        <v>0</v>
      </c>
      <c r="M47" s="474">
        <v>0</v>
      </c>
    </row>
    <row r="48" spans="1:13" s="84" customFormat="1" ht="165.75" customHeight="1">
      <c r="A48" s="73" t="s">
        <v>680</v>
      </c>
      <c r="B48" s="74" t="s">
        <v>338</v>
      </c>
      <c r="C48" s="75">
        <f>C49+C50</f>
        <v>0</v>
      </c>
      <c r="D48" s="75">
        <f>D49+D50</f>
        <v>0</v>
      </c>
      <c r="E48" s="75">
        <f>IF((G48+I48+K48+M48)=SUM(E49:E50),SUM(E49:E50),"`ОШ!`")</f>
        <v>0</v>
      </c>
      <c r="F48" s="75">
        <f aca="true" t="shared" si="10" ref="F48:M48">F49+F50</f>
        <v>0</v>
      </c>
      <c r="G48" s="75">
        <f t="shared" si="10"/>
        <v>0</v>
      </c>
      <c r="H48" s="75">
        <f t="shared" si="10"/>
        <v>0</v>
      </c>
      <c r="I48" s="75">
        <f t="shared" si="10"/>
        <v>0</v>
      </c>
      <c r="J48" s="75">
        <f t="shared" si="10"/>
        <v>0</v>
      </c>
      <c r="K48" s="75">
        <f t="shared" si="10"/>
        <v>0</v>
      </c>
      <c r="L48" s="75">
        <f t="shared" si="10"/>
        <v>0</v>
      </c>
      <c r="M48" s="75">
        <f t="shared" si="10"/>
        <v>0</v>
      </c>
    </row>
    <row r="49" spans="1:13" s="70" customFormat="1" ht="17.25" customHeight="1">
      <c r="A49" s="597" t="s">
        <v>706</v>
      </c>
      <c r="B49" s="598"/>
      <c r="C49" s="76"/>
      <c r="D49" s="76"/>
      <c r="E49" s="76"/>
      <c r="F49" s="76"/>
      <c r="G49" s="76"/>
      <c r="H49" s="76"/>
      <c r="I49" s="77"/>
      <c r="J49" s="77"/>
      <c r="K49" s="77"/>
      <c r="L49" s="77"/>
      <c r="M49" s="77"/>
    </row>
    <row r="50" spans="1:13" ht="18.75" customHeight="1">
      <c r="A50" s="597" t="s">
        <v>705</v>
      </c>
      <c r="B50" s="598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70" customFormat="1" ht="41.25" customHeight="1">
      <c r="A51" s="597" t="s">
        <v>339</v>
      </c>
      <c r="B51" s="598"/>
      <c r="C51" s="83"/>
      <c r="D51" s="83"/>
      <c r="E51" s="83"/>
      <c r="F51" s="83"/>
      <c r="G51" s="83"/>
      <c r="H51" s="83"/>
      <c r="I51" s="77"/>
      <c r="J51" s="77"/>
      <c r="K51" s="77"/>
      <c r="L51" s="77"/>
      <c r="M51" s="77"/>
    </row>
    <row r="52" spans="1:13" ht="89.25">
      <c r="A52" s="73" t="s">
        <v>681</v>
      </c>
      <c r="B52" s="74" t="s">
        <v>4</v>
      </c>
      <c r="C52" s="75">
        <f>C53+C54</f>
        <v>0</v>
      </c>
      <c r="D52" s="75">
        <f>D53+D54</f>
        <v>0</v>
      </c>
      <c r="E52" s="75">
        <f>IF((G52+I52+K52+M52)=SUM(E53:E54),SUM(E53:E54),"`ОШ!`")</f>
        <v>0</v>
      </c>
      <c r="F52" s="75">
        <f aca="true" t="shared" si="11" ref="F52:M52">F53+F54</f>
        <v>0</v>
      </c>
      <c r="G52" s="75">
        <f t="shared" si="11"/>
        <v>0</v>
      </c>
      <c r="H52" s="75">
        <f t="shared" si="11"/>
        <v>0</v>
      </c>
      <c r="I52" s="75">
        <f t="shared" si="11"/>
        <v>0</v>
      </c>
      <c r="J52" s="75">
        <f t="shared" si="11"/>
        <v>0</v>
      </c>
      <c r="K52" s="75">
        <f t="shared" si="11"/>
        <v>0</v>
      </c>
      <c r="L52" s="75">
        <f t="shared" si="11"/>
        <v>0</v>
      </c>
      <c r="M52" s="75">
        <f t="shared" si="11"/>
        <v>0</v>
      </c>
    </row>
    <row r="53" spans="1:13" s="70" customFormat="1" ht="17.25" customHeight="1">
      <c r="A53" s="597" t="s">
        <v>706</v>
      </c>
      <c r="B53" s="598"/>
      <c r="C53" s="76"/>
      <c r="D53" s="76"/>
      <c r="E53" s="76"/>
      <c r="F53" s="76"/>
      <c r="G53" s="76"/>
      <c r="H53" s="76"/>
      <c r="I53" s="77"/>
      <c r="J53" s="77"/>
      <c r="K53" s="77"/>
      <c r="L53" s="77"/>
      <c r="M53" s="77"/>
    </row>
    <row r="54" spans="1:13" ht="17.25" customHeight="1">
      <c r="A54" s="597" t="s">
        <v>705</v>
      </c>
      <c r="B54" s="598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39.75" customHeight="1">
      <c r="A55" s="597" t="s">
        <v>339</v>
      </c>
      <c r="B55" s="598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4" s="71" customFormat="1" ht="23.25" customHeight="1">
      <c r="A56" s="608" t="s">
        <v>683</v>
      </c>
      <c r="B56" s="608"/>
      <c r="C56" s="346">
        <f aca="true" t="shared" si="12" ref="C56:M56">C8+C12+C16+C20+C24+C27+C31+C36+C39+C40+C43+C48+C52</f>
        <v>93</v>
      </c>
      <c r="D56" s="346">
        <f t="shared" si="12"/>
        <v>9</v>
      </c>
      <c r="E56" s="346">
        <f t="shared" si="12"/>
        <v>14</v>
      </c>
      <c r="F56" s="346">
        <f t="shared" si="12"/>
        <v>10</v>
      </c>
      <c r="G56" s="346">
        <f t="shared" si="12"/>
        <v>3</v>
      </c>
      <c r="H56" s="346">
        <f t="shared" si="12"/>
        <v>0</v>
      </c>
      <c r="I56" s="346">
        <f t="shared" si="12"/>
        <v>0</v>
      </c>
      <c r="J56" s="346">
        <f t="shared" si="12"/>
        <v>3</v>
      </c>
      <c r="K56" s="346">
        <f t="shared" si="12"/>
        <v>0</v>
      </c>
      <c r="L56" s="346">
        <f t="shared" si="12"/>
        <v>0</v>
      </c>
      <c r="M56" s="346">
        <f t="shared" si="12"/>
        <v>11</v>
      </c>
      <c r="N56" s="70" t="b">
        <f>E56=G56+I56+K56+M56</f>
        <v>1</v>
      </c>
    </row>
    <row r="57" spans="1:14" s="70" customFormat="1" ht="17.25" customHeight="1">
      <c r="A57" s="601" t="s">
        <v>706</v>
      </c>
      <c r="B57" s="602"/>
      <c r="C57" s="347">
        <f aca="true" t="shared" si="13" ref="C57:M57">C9+C13+C17+C21+C25+C28+C32+C37+C39+C41+C44+C49+C53</f>
        <v>2</v>
      </c>
      <c r="D57" s="347">
        <f t="shared" si="13"/>
        <v>1</v>
      </c>
      <c r="E57" s="347">
        <f t="shared" si="13"/>
        <v>0</v>
      </c>
      <c r="F57" s="347">
        <f t="shared" si="13"/>
        <v>1</v>
      </c>
      <c r="G57" s="347">
        <f t="shared" si="13"/>
        <v>0</v>
      </c>
      <c r="H57" s="347">
        <f t="shared" si="13"/>
        <v>0</v>
      </c>
      <c r="I57" s="347">
        <f t="shared" si="13"/>
        <v>0</v>
      </c>
      <c r="J57" s="347">
        <f t="shared" si="13"/>
        <v>0</v>
      </c>
      <c r="K57" s="347">
        <f t="shared" si="13"/>
        <v>0</v>
      </c>
      <c r="L57" s="347">
        <f t="shared" si="13"/>
        <v>0</v>
      </c>
      <c r="M57" s="347">
        <f t="shared" si="13"/>
        <v>0</v>
      </c>
      <c r="N57" s="70" t="b">
        <f>E57=G57+I57+K57+M57</f>
        <v>1</v>
      </c>
    </row>
    <row r="58" spans="1:14" s="70" customFormat="1" ht="18" customHeight="1">
      <c r="A58" s="601" t="s">
        <v>705</v>
      </c>
      <c r="B58" s="602"/>
      <c r="C58" s="347">
        <f aca="true" t="shared" si="14" ref="C58:M58">C10+C14+C18+C22+C26+C29+C33+C38+C42+C45+C50+C54</f>
        <v>91</v>
      </c>
      <c r="D58" s="347">
        <f t="shared" si="14"/>
        <v>8</v>
      </c>
      <c r="E58" s="347">
        <f>E10+E14+E18+E22+E26+E29+E33+E38+E42+E45+E50+E54</f>
        <v>14</v>
      </c>
      <c r="F58" s="347">
        <f t="shared" si="14"/>
        <v>9</v>
      </c>
      <c r="G58" s="347">
        <f t="shared" si="14"/>
        <v>3</v>
      </c>
      <c r="H58" s="347">
        <f t="shared" si="14"/>
        <v>0</v>
      </c>
      <c r="I58" s="347">
        <f t="shared" si="14"/>
        <v>0</v>
      </c>
      <c r="J58" s="347">
        <f t="shared" si="14"/>
        <v>3</v>
      </c>
      <c r="K58" s="347">
        <f t="shared" si="14"/>
        <v>0</v>
      </c>
      <c r="L58" s="347">
        <f t="shared" si="14"/>
        <v>0</v>
      </c>
      <c r="M58" s="347">
        <f t="shared" si="14"/>
        <v>11</v>
      </c>
      <c r="N58" s="70" t="b">
        <f>E58=G58+I58+K58+M58</f>
        <v>1</v>
      </c>
    </row>
    <row r="59" spans="1:14" s="70" customFormat="1" ht="42.75" customHeight="1">
      <c r="A59" s="601" t="s">
        <v>339</v>
      </c>
      <c r="B59" s="602"/>
      <c r="C59" s="347">
        <f aca="true" t="shared" si="15" ref="C59:M59">C11+C15+C19+C23+C30+C34+C46+C51+C55</f>
        <v>18</v>
      </c>
      <c r="D59" s="347">
        <f t="shared" si="15"/>
        <v>0</v>
      </c>
      <c r="E59" s="347">
        <f t="shared" si="15"/>
        <v>2</v>
      </c>
      <c r="F59" s="347">
        <f t="shared" si="15"/>
        <v>3</v>
      </c>
      <c r="G59" s="347">
        <f t="shared" si="15"/>
        <v>0</v>
      </c>
      <c r="H59" s="347">
        <f t="shared" si="15"/>
        <v>0</v>
      </c>
      <c r="I59" s="347">
        <f t="shared" si="15"/>
        <v>0</v>
      </c>
      <c r="J59" s="347">
        <f t="shared" si="15"/>
        <v>1</v>
      </c>
      <c r="K59" s="347">
        <f t="shared" si="15"/>
        <v>0</v>
      </c>
      <c r="L59" s="347">
        <f t="shared" si="15"/>
        <v>0</v>
      </c>
      <c r="M59" s="347">
        <f t="shared" si="15"/>
        <v>2</v>
      </c>
      <c r="N59" s="70" t="b">
        <f>E59=G59+I59+K59+M59</f>
        <v>1</v>
      </c>
    </row>
    <row r="60" spans="1:13" s="70" customFormat="1" ht="15.75">
      <c r="A60" s="264"/>
      <c r="B60" s="264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</row>
    <row r="61" spans="1:13" s="70" customFormat="1" ht="15.75">
      <c r="A61" s="264"/>
      <c r="B61" s="264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2:8" s="85" customFormat="1" ht="17.25" customHeight="1">
      <c r="B62" s="85" t="s">
        <v>878</v>
      </c>
      <c r="H62" s="85" t="s">
        <v>881</v>
      </c>
    </row>
    <row r="63" s="85" customFormat="1" ht="15.75"/>
    <row r="64" spans="2:6" s="85" customFormat="1" ht="15.75">
      <c r="B64" s="607" t="s">
        <v>882</v>
      </c>
      <c r="C64" s="607"/>
      <c r="D64" s="607"/>
      <c r="E64" s="607"/>
      <c r="F64" s="607"/>
    </row>
    <row r="65" s="85" customFormat="1" ht="11.25" customHeight="1"/>
    <row r="66" ht="12.75">
      <c r="B66" s="86" t="s">
        <v>5</v>
      </c>
    </row>
  </sheetData>
  <sheetProtection/>
  <mergeCells count="52">
    <mergeCell ref="A18:B18"/>
    <mergeCell ref="A2:H2"/>
    <mergeCell ref="A3:I3"/>
    <mergeCell ref="A46:B46"/>
    <mergeCell ref="A22:B22"/>
    <mergeCell ref="A13:B13"/>
    <mergeCell ref="A15:B15"/>
    <mergeCell ref="B5:B6"/>
    <mergeCell ref="A9:B9"/>
    <mergeCell ref="A10:B10"/>
    <mergeCell ref="D5:E5"/>
    <mergeCell ref="F5:G5"/>
    <mergeCell ref="H5:I5"/>
    <mergeCell ref="A14:B14"/>
    <mergeCell ref="A5:A6"/>
    <mergeCell ref="A11:B11"/>
    <mergeCell ref="C5:C6"/>
    <mergeCell ref="B64:F64"/>
    <mergeCell ref="A26:B26"/>
    <mergeCell ref="A29:B29"/>
    <mergeCell ref="A33:B33"/>
    <mergeCell ref="A56:B56"/>
    <mergeCell ref="A32:B32"/>
    <mergeCell ref="A30:B30"/>
    <mergeCell ref="A59:B59"/>
    <mergeCell ref="A42:B42"/>
    <mergeCell ref="A47:B47"/>
    <mergeCell ref="A58:B58"/>
    <mergeCell ref="A45:B45"/>
    <mergeCell ref="A44:B44"/>
    <mergeCell ref="A49:B49"/>
    <mergeCell ref="A50:B50"/>
    <mergeCell ref="A38:B38"/>
    <mergeCell ref="A55:B55"/>
    <mergeCell ref="A41:B41"/>
    <mergeCell ref="A51:B51"/>
    <mergeCell ref="A1:B1"/>
    <mergeCell ref="A54:B54"/>
    <mergeCell ref="A17:B17"/>
    <mergeCell ref="A4:M4"/>
    <mergeCell ref="J5:K5"/>
    <mergeCell ref="A23:B23"/>
    <mergeCell ref="A21:B21"/>
    <mergeCell ref="L5:M5"/>
    <mergeCell ref="A28:B28"/>
    <mergeCell ref="A25:B25"/>
    <mergeCell ref="A19:B19"/>
    <mergeCell ref="A34:B34"/>
    <mergeCell ref="A35:B35"/>
    <mergeCell ref="A37:B37"/>
    <mergeCell ref="A57:B57"/>
    <mergeCell ref="A53:B53"/>
  </mergeCells>
  <printOptions/>
  <pageMargins left="0.1968503937007874" right="0.1968503937007874" top="0.7874015748031497" bottom="0.5905511811023623" header="0.4724409448818898" footer="0.3937007874015748"/>
  <pageSetup firstPageNumber="36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 России</dc:creator>
  <cp:keywords/>
  <dc:description/>
  <cp:lastModifiedBy>Иванова О.П.</cp:lastModifiedBy>
  <cp:lastPrinted>2013-01-17T06:16:48Z</cp:lastPrinted>
  <dcterms:created xsi:type="dcterms:W3CDTF">2000-12-21T07:47:56Z</dcterms:created>
  <dcterms:modified xsi:type="dcterms:W3CDTF">2013-01-29T07:22:55Z</dcterms:modified>
  <cp:category/>
  <cp:version/>
  <cp:contentType/>
  <cp:contentStatus/>
</cp:coreProperties>
</file>